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showInkAnnotation="0" updateLinks="never" codeName="ThisWorkbook"/>
  <mc:AlternateContent xmlns:mc="http://schemas.openxmlformats.org/markup-compatibility/2006">
    <mc:Choice Requires="x15">
      <x15ac:absPath xmlns:x15ac="http://schemas.microsoft.com/office/spreadsheetml/2010/11/ac" url="C:\Users\drdon\Documents\DRDW Files\Consulting\Data Services\DuPage Eval Tool\"/>
    </mc:Choice>
  </mc:AlternateContent>
  <xr:revisionPtr revIDLastSave="0" documentId="13_ncr:1_{CD7C1725-C254-4BD6-8F4F-8A025858988F}" xr6:coauthVersionLast="47" xr6:coauthVersionMax="47" xr10:uidLastSave="{00000000-0000-0000-0000-000000000000}"/>
  <workbookProtection workbookAlgorithmName="SHA-512" workbookHashValue="1QaRK7y4xcB/louwYF5OdQq0ilT8DAUmSNBr8WVv5RZ8jk/uppKIu22N7eNXAFbWW8djCJ8Tqdh5iBrbSQyHKA==" workbookSaltValue="ifJ9USzt2Y/uUTRGHJMyLw==" workbookSpinCount="100000" lockStructure="1"/>
  <bookViews>
    <workbookView xWindow="23310" yWindow="0" windowWidth="23700" windowHeight="20985" tabRatio="894" firstSheet="1" activeTab="1" xr2:uid="{00000000-000D-0000-FFFF-FFFF00000000}"/>
  </bookViews>
  <sheets>
    <sheet name="Contact Information" sheetId="20" state="hidden" r:id="rId1"/>
    <sheet name="Directions" sheetId="62" r:id="rId2"/>
    <sheet name="Guidance Document" sheetId="26" r:id="rId3"/>
    <sheet name="Evaluation Overview" sheetId="29" r:id="rId4"/>
    <sheet name="ILPSSL" sheetId="25" r:id="rId5"/>
    <sheet name="Assessment Types" sheetId="28" r:id="rId6"/>
    <sheet name="Prof Practice Rating Scale" sheetId="47" state="hidden" r:id="rId7"/>
    <sheet name="Evaluation Information" sheetId="11" r:id="rId8"/>
    <sheet name="Evaluation Dates" sheetId="19" state="hidden" r:id="rId9"/>
    <sheet name="Tables" sheetId="6" state="hidden" r:id="rId10"/>
    <sheet name="Prof Practice Eval Tool" sheetId="5" r:id="rId11"/>
    <sheet name="Goals Matrix" sheetId="17" r:id="rId12"/>
    <sheet name="Strengths &amp; Areas for Growth" sheetId="12" r:id="rId13"/>
    <sheet name="Summative &amp; Signatures" sheetId="23" state="hidden" r:id="rId14"/>
    <sheet name="Formal Observation Matrix (1)" sheetId="31" state="hidden" r:id="rId15"/>
    <sheet name="Formal Observation Matrix (2)" sheetId="41" state="hidden" r:id="rId16"/>
    <sheet name="Formal Observation Matrix (3)" sheetId="42" state="hidden" r:id="rId17"/>
    <sheet name="Formal Observation Matrix (4)" sheetId="44" state="hidden" r:id="rId18"/>
    <sheet name="Formal Observation Matrix (5)" sheetId="45" state="hidden" r:id="rId19"/>
    <sheet name="Formal Observation Matrix (6)" sheetId="46" state="hidden" r:id="rId20"/>
    <sheet name="Informal Observation Matrix (1)" sheetId="48" state="hidden" r:id="rId21"/>
    <sheet name="Informal Observation Matrix (2)" sheetId="54" state="hidden" r:id="rId22"/>
    <sheet name="Informal Observation Matrix (3)" sheetId="59" state="hidden" r:id="rId23"/>
    <sheet name="Informal Observation Matrix (4)" sheetId="61" state="hidden" r:id="rId24"/>
    <sheet name="Future Goals Development Matrix" sheetId="30" state="hidden" r:id="rId25"/>
  </sheets>
  <definedNames>
    <definedName name="Achievement_Goal_Rating" localSheetId="1">Tables!$AI$1:$AI$5</definedName>
    <definedName name="Achievement_Goal_Rating">Tables!$AI$1:$AI$6</definedName>
    <definedName name="Assessment_Type" localSheetId="1">Tables!$J$2:$J$5</definedName>
    <definedName name="Assessment_Type">Tables!$J$2:$J$5</definedName>
    <definedName name="Assessments">Tables!$AX$2:$AX$27</definedName>
    <definedName name="Elements">Tables!$AC$2:$AC$41</definedName>
    <definedName name="Goal_Number">Tables!$AQ$1:$AQ$6</definedName>
    <definedName name="Goal_Rating">Tables!$BQ$1:$BQ$5</definedName>
    <definedName name="Local_Component">Tables!$AY$2:$AY$27</definedName>
    <definedName name="Other_Factors_Weight">Tables!$AU$2:$AU$27</definedName>
    <definedName name="_xlnm.Print_Area" localSheetId="8">'Evaluation Dates'!$A$1:$C$24</definedName>
    <definedName name="_xlnm.Print_Area" localSheetId="7">'Evaluation Information'!$A$1:$K$20</definedName>
    <definedName name="_xlnm.Print_Area" localSheetId="14">'Formal Observation Matrix (1)'!$A$1:$C$17</definedName>
    <definedName name="_xlnm.Print_Area" localSheetId="15">'Formal Observation Matrix (2)'!$A$1:$C$17</definedName>
    <definedName name="_xlnm.Print_Area" localSheetId="16">'Formal Observation Matrix (3)'!$A$1:$C$17</definedName>
    <definedName name="_xlnm.Print_Area" localSheetId="17">'Formal Observation Matrix (4)'!$A$1:$C$17</definedName>
    <definedName name="_xlnm.Print_Area" localSheetId="18">'Formal Observation Matrix (5)'!$A$1:$C$17</definedName>
    <definedName name="_xlnm.Print_Area" localSheetId="19">'Formal Observation Matrix (6)'!$A$1:$C$16</definedName>
    <definedName name="_xlnm.Print_Area" localSheetId="24">'Future Goals Development Matrix'!$A$2:$E$5</definedName>
    <definedName name="_xlnm.Print_Area" localSheetId="11">'Goals Matrix'!$A$1:$F$10</definedName>
    <definedName name="_xlnm.Print_Area" localSheetId="2">'Guidance Document'!$A$1:$B$35</definedName>
    <definedName name="_xlnm.Print_Area" localSheetId="4">ILPSSL!$A$1:$B$27</definedName>
    <definedName name="_xlnm.Print_Area" localSheetId="20">'Informal Observation Matrix (1)'!$A$1:$C$10</definedName>
    <definedName name="_xlnm.Print_Area" localSheetId="21">'Informal Observation Matrix (2)'!$A$1:$C$10</definedName>
    <definedName name="_xlnm.Print_Area" localSheetId="22">'Informal Observation Matrix (3)'!$A$1:$C$10</definedName>
    <definedName name="_xlnm.Print_Area" localSheetId="23">'Informal Observation Matrix (4)'!$A$1:$C$10</definedName>
    <definedName name="_xlnm.Print_Area" localSheetId="10">'Prof Practice Eval Tool'!$A$1:$G$356</definedName>
    <definedName name="_xlnm.Print_Area" localSheetId="12">'Strengths &amp; Areas for Growth'!$A$1:$D$15</definedName>
    <definedName name="_xlnm.Print_Area" localSheetId="13">'Summative &amp; Signatures'!$A$1:$F$49</definedName>
    <definedName name="_xlnm.Print_Titles" localSheetId="8">'Evaluation Dates'!$1:$5</definedName>
    <definedName name="_xlnm.Print_Titles" localSheetId="14">'Formal Observation Matrix (1)'!$1:$3</definedName>
    <definedName name="_xlnm.Print_Titles" localSheetId="15">'Formal Observation Matrix (2)'!$1:$3</definedName>
    <definedName name="_xlnm.Print_Titles" localSheetId="16">'Formal Observation Matrix (3)'!$1:$3</definedName>
    <definedName name="_xlnm.Print_Titles" localSheetId="17">'Formal Observation Matrix (4)'!$1:$3</definedName>
    <definedName name="_xlnm.Print_Titles" localSheetId="18">'Formal Observation Matrix (5)'!$1:$3</definedName>
    <definedName name="_xlnm.Print_Titles" localSheetId="19">'Formal Observation Matrix (6)'!$1:$3</definedName>
    <definedName name="_xlnm.Print_Titles" localSheetId="2">'Guidance Document'!$6:$6</definedName>
    <definedName name="_xlnm.Print_Titles" localSheetId="4">ILPSSL!$1:$2</definedName>
    <definedName name="_xlnm.Print_Titles" localSheetId="20">'Informal Observation Matrix (1)'!$1:$3</definedName>
    <definedName name="_xlnm.Print_Titles" localSheetId="21">'Informal Observation Matrix (2)'!$1:$3</definedName>
    <definedName name="_xlnm.Print_Titles" localSheetId="22">'Informal Observation Matrix (3)'!$1:$3</definedName>
    <definedName name="_xlnm.Print_Titles" localSheetId="23">'Informal Observation Matrix (4)'!$1:$3</definedName>
    <definedName name="_xlnm.Print_Titles" localSheetId="10">'Prof Practice Eval Tool'!$2:$2</definedName>
    <definedName name="_xlnm.Print_Titles" localSheetId="12">'Strengths &amp; Areas for Growth'!$1:$1</definedName>
    <definedName name="_xlnm.Print_Titles" localSheetId="13">'Summative &amp; Signatures'!$1:$3</definedName>
    <definedName name="Prof_Practice_Ratings" localSheetId="1">Tables!$A$2:$A$7</definedName>
    <definedName name="Prof_Practice_Ratings">Tables!$A$2:$A$7</definedName>
    <definedName name="Prof_Practice_Ratings2" localSheetId="1">Tables!$A$15:$A$19</definedName>
    <definedName name="Prof_Practice_Ratings2">Tables!$A$15:$A$19</definedName>
    <definedName name="Professional_Practice">Tables!$AV$2:$AV$52</definedName>
    <definedName name="Rating_Scale">Tables!$N$1:$O$402</definedName>
    <definedName name="S_I_E_Long">Tables!$BH$2:$BH$41</definedName>
    <definedName name="S_I_E_Mid">Tables!$BI$2:$BI$41</definedName>
    <definedName name="S_I_E_Short" localSheetId="1">Tables!$BJ$2:$BJ$41</definedName>
    <definedName name="S_I_E_Short">Tables!$BJ$2:$BJ$41</definedName>
    <definedName name="Satisfied" localSheetId="1">Tables!$BW$1:$BW$3</definedName>
    <definedName name="Satisfied">Tables!$BW$1:$BW$3</definedName>
    <definedName name="Self_Evaluation">Tables!$AW$2:$AW$27</definedName>
    <definedName name="Standards_Percent" localSheetId="1">Tables!$AU$2:$AU$10002</definedName>
    <definedName name="Standards_Percent">Tables!$AU$2:$AU$10002</definedName>
    <definedName name="Weighted_Option">Tables!$AM$2:$AM$4</definedName>
    <definedName name="Yes_No" localSheetId="1">Tables!$AO$1:$AO$3</definedName>
    <definedName name="Yes_No">Tables!$AO$1:$AO$3</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7" l="1"/>
  <c r="F6" i="17"/>
  <c r="E30" i="23"/>
  <c r="F5" i="17"/>
  <c r="M11" i="5"/>
  <c r="M19" i="5"/>
  <c r="M25" i="5"/>
  <c r="D36" i="23"/>
  <c r="C32" i="23"/>
  <c r="C36" i="23" s="1"/>
  <c r="C25" i="23"/>
  <c r="D31" i="23" s="1"/>
  <c r="N2" i="6"/>
  <c r="O2" i="6"/>
  <c r="N3" i="6"/>
  <c r="O3" i="6"/>
  <c r="N4" i="6"/>
  <c r="O4" i="6"/>
  <c r="N5" i="6"/>
  <c r="O5" i="6"/>
  <c r="N6" i="6"/>
  <c r="O6" i="6"/>
  <c r="N7" i="6"/>
  <c r="O7" i="6"/>
  <c r="N8" i="6"/>
  <c r="O8" i="6"/>
  <c r="N9" i="6"/>
  <c r="O9" i="6"/>
  <c r="N10" i="6"/>
  <c r="O10" i="6"/>
  <c r="N11" i="6"/>
  <c r="O11" i="6"/>
  <c r="N12" i="6"/>
  <c r="O12" i="6"/>
  <c r="N13" i="6"/>
  <c r="O13" i="6"/>
  <c r="N14" i="6"/>
  <c r="O14" i="6"/>
  <c r="N15" i="6"/>
  <c r="O15" i="6"/>
  <c r="N16" i="6"/>
  <c r="O16" i="6"/>
  <c r="N17" i="6"/>
  <c r="O17" i="6"/>
  <c r="N18" i="6"/>
  <c r="O18" i="6"/>
  <c r="N19" i="6"/>
  <c r="O19" i="6"/>
  <c r="N20" i="6"/>
  <c r="O20" i="6"/>
  <c r="N21" i="6"/>
  <c r="O21" i="6"/>
  <c r="N22" i="6"/>
  <c r="O22" i="6"/>
  <c r="N23" i="6"/>
  <c r="O23" i="6"/>
  <c r="N24" i="6"/>
  <c r="O24" i="6"/>
  <c r="N25" i="6"/>
  <c r="O25" i="6"/>
  <c r="N26" i="6"/>
  <c r="O26" i="6"/>
  <c r="N27" i="6"/>
  <c r="O27" i="6"/>
  <c r="N28" i="6"/>
  <c r="O28" i="6"/>
  <c r="N29" i="6"/>
  <c r="O29" i="6"/>
  <c r="N30" i="6"/>
  <c r="O30" i="6"/>
  <c r="N31" i="6"/>
  <c r="O31" i="6"/>
  <c r="N32" i="6"/>
  <c r="O32" i="6"/>
  <c r="N33" i="6"/>
  <c r="O33" i="6"/>
  <c r="N34" i="6"/>
  <c r="O34" i="6"/>
  <c r="N35" i="6"/>
  <c r="O35" i="6"/>
  <c r="N36" i="6"/>
  <c r="O36" i="6"/>
  <c r="N37" i="6"/>
  <c r="O37" i="6"/>
  <c r="N38" i="6"/>
  <c r="O38" i="6"/>
  <c r="N39" i="6"/>
  <c r="O39" i="6"/>
  <c r="N40" i="6"/>
  <c r="O40" i="6"/>
  <c r="N41" i="6"/>
  <c r="O41" i="6"/>
  <c r="N42" i="6"/>
  <c r="O42" i="6"/>
  <c r="N43" i="6"/>
  <c r="O43" i="6"/>
  <c r="N44" i="6"/>
  <c r="O44" i="6"/>
  <c r="N45" i="6"/>
  <c r="O45" i="6"/>
  <c r="N46" i="6"/>
  <c r="O46" i="6"/>
  <c r="N47" i="6"/>
  <c r="O47" i="6"/>
  <c r="N48" i="6"/>
  <c r="O48" i="6"/>
  <c r="N49" i="6"/>
  <c r="O49" i="6"/>
  <c r="N50" i="6"/>
  <c r="O50" i="6"/>
  <c r="N51" i="6"/>
  <c r="O51" i="6"/>
  <c r="N52" i="6"/>
  <c r="O52" i="6"/>
  <c r="N53" i="6"/>
  <c r="O53" i="6"/>
  <c r="N54" i="6"/>
  <c r="O54" i="6"/>
  <c r="N55" i="6"/>
  <c r="O55" i="6"/>
  <c r="N56" i="6"/>
  <c r="O56" i="6"/>
  <c r="N57" i="6"/>
  <c r="O57" i="6"/>
  <c r="N58" i="6"/>
  <c r="O58" i="6"/>
  <c r="N59" i="6"/>
  <c r="O59" i="6"/>
  <c r="N60" i="6"/>
  <c r="O60" i="6"/>
  <c r="N61" i="6"/>
  <c r="O61" i="6"/>
  <c r="N62" i="6"/>
  <c r="O62" i="6"/>
  <c r="N63" i="6"/>
  <c r="O63" i="6"/>
  <c r="N64" i="6"/>
  <c r="O64" i="6"/>
  <c r="N65" i="6"/>
  <c r="O65" i="6"/>
  <c r="N66" i="6"/>
  <c r="O66" i="6"/>
  <c r="N67" i="6"/>
  <c r="O67" i="6"/>
  <c r="N68" i="6"/>
  <c r="O68" i="6"/>
  <c r="N69" i="6"/>
  <c r="O69" i="6"/>
  <c r="N70" i="6"/>
  <c r="O70" i="6"/>
  <c r="N71" i="6"/>
  <c r="O71" i="6"/>
  <c r="N72" i="6"/>
  <c r="O72" i="6"/>
  <c r="N73" i="6"/>
  <c r="O73" i="6"/>
  <c r="N74" i="6"/>
  <c r="O74" i="6"/>
  <c r="N75" i="6"/>
  <c r="O75" i="6"/>
  <c r="N76" i="6"/>
  <c r="O76" i="6"/>
  <c r="N77" i="6"/>
  <c r="O77" i="6"/>
  <c r="N78" i="6"/>
  <c r="O78" i="6"/>
  <c r="N79" i="6"/>
  <c r="O79" i="6"/>
  <c r="N80" i="6"/>
  <c r="O80" i="6"/>
  <c r="N81" i="6"/>
  <c r="O81" i="6"/>
  <c r="N82" i="6"/>
  <c r="O82" i="6"/>
  <c r="N83" i="6"/>
  <c r="O83" i="6"/>
  <c r="N84" i="6"/>
  <c r="O84" i="6"/>
  <c r="N85" i="6"/>
  <c r="O85" i="6"/>
  <c r="N86" i="6"/>
  <c r="O86" i="6"/>
  <c r="N87" i="6"/>
  <c r="O87" i="6"/>
  <c r="N88" i="6"/>
  <c r="O88" i="6"/>
  <c r="N89" i="6"/>
  <c r="O89" i="6"/>
  <c r="N90" i="6"/>
  <c r="O90" i="6"/>
  <c r="N91" i="6"/>
  <c r="O91" i="6"/>
  <c r="N92" i="6"/>
  <c r="O92" i="6"/>
  <c r="N93" i="6"/>
  <c r="O93" i="6"/>
  <c r="N94" i="6"/>
  <c r="O94" i="6"/>
  <c r="N95" i="6"/>
  <c r="O95" i="6"/>
  <c r="N96" i="6"/>
  <c r="O96" i="6"/>
  <c r="N97" i="6"/>
  <c r="O97" i="6"/>
  <c r="N98" i="6"/>
  <c r="O98" i="6"/>
  <c r="N99" i="6"/>
  <c r="O99" i="6"/>
  <c r="N100" i="6"/>
  <c r="O100" i="6"/>
  <c r="N101" i="6"/>
  <c r="O101" i="6"/>
  <c r="N102" i="6"/>
  <c r="O102" i="6"/>
  <c r="N103" i="6"/>
  <c r="O103" i="6"/>
  <c r="N104" i="6"/>
  <c r="O104" i="6"/>
  <c r="N105" i="6"/>
  <c r="O105" i="6"/>
  <c r="N106" i="6"/>
  <c r="O106" i="6"/>
  <c r="N107" i="6"/>
  <c r="O107" i="6"/>
  <c r="N108" i="6"/>
  <c r="O108" i="6"/>
  <c r="N109" i="6"/>
  <c r="O109" i="6"/>
  <c r="N110" i="6"/>
  <c r="O110" i="6"/>
  <c r="N111" i="6"/>
  <c r="O111" i="6"/>
  <c r="N112" i="6"/>
  <c r="O112" i="6"/>
  <c r="N113" i="6"/>
  <c r="O113" i="6"/>
  <c r="N114" i="6"/>
  <c r="O114" i="6"/>
  <c r="N115" i="6"/>
  <c r="O115" i="6"/>
  <c r="N116" i="6"/>
  <c r="O116" i="6"/>
  <c r="N117" i="6"/>
  <c r="O117" i="6"/>
  <c r="N118" i="6"/>
  <c r="O118" i="6"/>
  <c r="N119" i="6"/>
  <c r="O119" i="6"/>
  <c r="N120" i="6"/>
  <c r="O120" i="6"/>
  <c r="N121" i="6"/>
  <c r="O121" i="6"/>
  <c r="N122" i="6"/>
  <c r="O122" i="6"/>
  <c r="N123" i="6"/>
  <c r="O123" i="6"/>
  <c r="N124" i="6"/>
  <c r="O124" i="6"/>
  <c r="N125" i="6"/>
  <c r="O125" i="6"/>
  <c r="N126" i="6"/>
  <c r="O126" i="6"/>
  <c r="N127" i="6"/>
  <c r="O127" i="6"/>
  <c r="N128" i="6"/>
  <c r="O128" i="6"/>
  <c r="N129" i="6"/>
  <c r="O129" i="6"/>
  <c r="N130" i="6"/>
  <c r="O130" i="6"/>
  <c r="N131" i="6"/>
  <c r="O131" i="6"/>
  <c r="N132" i="6"/>
  <c r="O132" i="6"/>
  <c r="N133" i="6"/>
  <c r="O133" i="6"/>
  <c r="N134" i="6"/>
  <c r="O134" i="6"/>
  <c r="N135" i="6"/>
  <c r="O135" i="6"/>
  <c r="N136" i="6"/>
  <c r="O136" i="6"/>
  <c r="N137" i="6"/>
  <c r="O137" i="6"/>
  <c r="N138" i="6"/>
  <c r="O138" i="6"/>
  <c r="N139" i="6"/>
  <c r="O139" i="6"/>
  <c r="N140" i="6"/>
  <c r="O140" i="6"/>
  <c r="N141" i="6"/>
  <c r="O141" i="6"/>
  <c r="N142" i="6"/>
  <c r="O142" i="6"/>
  <c r="N143" i="6"/>
  <c r="O143" i="6"/>
  <c r="N144" i="6"/>
  <c r="O144" i="6"/>
  <c r="N145" i="6"/>
  <c r="O145" i="6"/>
  <c r="N146" i="6"/>
  <c r="O146" i="6"/>
  <c r="N147" i="6"/>
  <c r="O147" i="6"/>
  <c r="N148" i="6"/>
  <c r="O148" i="6"/>
  <c r="N149" i="6"/>
  <c r="O149" i="6"/>
  <c r="N150" i="6"/>
  <c r="O150" i="6"/>
  <c r="N151" i="6"/>
  <c r="O151" i="6"/>
  <c r="N152" i="6"/>
  <c r="O152" i="6"/>
  <c r="N153" i="6"/>
  <c r="O153" i="6"/>
  <c r="N154" i="6"/>
  <c r="O154" i="6"/>
  <c r="N155" i="6"/>
  <c r="O155" i="6"/>
  <c r="N156" i="6"/>
  <c r="O156" i="6"/>
  <c r="N157" i="6"/>
  <c r="O157" i="6"/>
  <c r="N158" i="6"/>
  <c r="O158" i="6"/>
  <c r="N159" i="6"/>
  <c r="O159" i="6"/>
  <c r="N160" i="6"/>
  <c r="O160" i="6"/>
  <c r="N161" i="6"/>
  <c r="O161" i="6"/>
  <c r="N162" i="6"/>
  <c r="O162" i="6"/>
  <c r="N163" i="6"/>
  <c r="O163" i="6"/>
  <c r="N164" i="6"/>
  <c r="O164" i="6"/>
  <c r="N165" i="6"/>
  <c r="O165" i="6"/>
  <c r="N166" i="6"/>
  <c r="O166" i="6"/>
  <c r="N167" i="6"/>
  <c r="O167" i="6"/>
  <c r="N168" i="6"/>
  <c r="O168" i="6"/>
  <c r="N169" i="6"/>
  <c r="O169" i="6"/>
  <c r="N170" i="6"/>
  <c r="O170" i="6"/>
  <c r="N171" i="6"/>
  <c r="O171" i="6"/>
  <c r="N172" i="6"/>
  <c r="O172" i="6"/>
  <c r="N173" i="6"/>
  <c r="O173" i="6"/>
  <c r="N174" i="6"/>
  <c r="O174" i="6"/>
  <c r="N175" i="6"/>
  <c r="O175" i="6"/>
  <c r="N176" i="6"/>
  <c r="O176" i="6"/>
  <c r="N177" i="6"/>
  <c r="O177" i="6"/>
  <c r="N178" i="6"/>
  <c r="O178" i="6"/>
  <c r="N179" i="6"/>
  <c r="O179" i="6"/>
  <c r="N180" i="6"/>
  <c r="O180" i="6"/>
  <c r="N181" i="6"/>
  <c r="O181" i="6"/>
  <c r="N182" i="6"/>
  <c r="O182" i="6"/>
  <c r="N183" i="6"/>
  <c r="O183" i="6"/>
  <c r="N184" i="6"/>
  <c r="O184" i="6"/>
  <c r="N185" i="6"/>
  <c r="O185" i="6"/>
  <c r="N186" i="6"/>
  <c r="O186" i="6"/>
  <c r="N187" i="6"/>
  <c r="O187" i="6"/>
  <c r="N188" i="6"/>
  <c r="O188" i="6"/>
  <c r="N189" i="6"/>
  <c r="O189" i="6"/>
  <c r="N190" i="6"/>
  <c r="O190" i="6"/>
  <c r="N191" i="6"/>
  <c r="O191" i="6"/>
  <c r="N192" i="6"/>
  <c r="O192" i="6"/>
  <c r="N193" i="6"/>
  <c r="O193" i="6"/>
  <c r="N194" i="6"/>
  <c r="O194" i="6"/>
  <c r="N195" i="6"/>
  <c r="O195" i="6"/>
  <c r="N196" i="6"/>
  <c r="O196" i="6"/>
  <c r="N197" i="6"/>
  <c r="O197" i="6"/>
  <c r="N198" i="6"/>
  <c r="O198" i="6"/>
  <c r="N199" i="6"/>
  <c r="O199" i="6"/>
  <c r="N200" i="6"/>
  <c r="O200" i="6"/>
  <c r="N201" i="6"/>
  <c r="G110" i="5" s="1"/>
  <c r="G328" i="5" s="1"/>
  <c r="O201" i="6"/>
  <c r="N202" i="6"/>
  <c r="O202" i="6"/>
  <c r="N203" i="6"/>
  <c r="O203" i="6"/>
  <c r="N204" i="6"/>
  <c r="O204" i="6"/>
  <c r="N205" i="6"/>
  <c r="O205" i="6"/>
  <c r="N206" i="6"/>
  <c r="O206" i="6"/>
  <c r="N207" i="6"/>
  <c r="O207" i="6"/>
  <c r="N208" i="6"/>
  <c r="O208" i="6"/>
  <c r="N209" i="6"/>
  <c r="O209" i="6"/>
  <c r="N210" i="6"/>
  <c r="O210" i="6"/>
  <c r="N211" i="6"/>
  <c r="O211" i="6"/>
  <c r="N212" i="6"/>
  <c r="O212" i="6"/>
  <c r="N213" i="6"/>
  <c r="O213" i="6"/>
  <c r="N214" i="6"/>
  <c r="O214" i="6"/>
  <c r="N215" i="6"/>
  <c r="O215" i="6"/>
  <c r="N216" i="6"/>
  <c r="O216" i="6"/>
  <c r="N217" i="6"/>
  <c r="O217" i="6"/>
  <c r="N218" i="6"/>
  <c r="O218" i="6"/>
  <c r="N219" i="6"/>
  <c r="O219" i="6"/>
  <c r="N220" i="6"/>
  <c r="O220" i="6"/>
  <c r="N221" i="6"/>
  <c r="O221" i="6"/>
  <c r="N222" i="6"/>
  <c r="O222" i="6"/>
  <c r="N223" i="6"/>
  <c r="O223" i="6"/>
  <c r="N224" i="6"/>
  <c r="O224" i="6"/>
  <c r="N225" i="6"/>
  <c r="O225" i="6"/>
  <c r="N226" i="6"/>
  <c r="O226" i="6"/>
  <c r="N227" i="6"/>
  <c r="O227" i="6"/>
  <c r="N228" i="6"/>
  <c r="O228" i="6"/>
  <c r="N229" i="6"/>
  <c r="O229" i="6"/>
  <c r="N230" i="6"/>
  <c r="O230" i="6"/>
  <c r="N231" i="6"/>
  <c r="O231" i="6"/>
  <c r="N232" i="6"/>
  <c r="O232" i="6"/>
  <c r="N233" i="6"/>
  <c r="O233" i="6"/>
  <c r="N234" i="6"/>
  <c r="O234" i="6"/>
  <c r="N235" i="6"/>
  <c r="O235" i="6"/>
  <c r="N236" i="6"/>
  <c r="O236" i="6"/>
  <c r="N237" i="6"/>
  <c r="O237" i="6"/>
  <c r="N238" i="6"/>
  <c r="O238" i="6"/>
  <c r="N239" i="6"/>
  <c r="O239" i="6"/>
  <c r="N240" i="6"/>
  <c r="O240" i="6"/>
  <c r="N241" i="6"/>
  <c r="O241" i="6"/>
  <c r="N242" i="6"/>
  <c r="O242" i="6"/>
  <c r="N243" i="6"/>
  <c r="O243" i="6"/>
  <c r="N244" i="6"/>
  <c r="O244" i="6"/>
  <c r="N245" i="6"/>
  <c r="O245" i="6"/>
  <c r="N246" i="6"/>
  <c r="O246" i="6"/>
  <c r="N247" i="6"/>
  <c r="O247" i="6"/>
  <c r="N248" i="6"/>
  <c r="O248" i="6"/>
  <c r="N249" i="6"/>
  <c r="O249" i="6"/>
  <c r="N250" i="6"/>
  <c r="O250" i="6"/>
  <c r="N251" i="6"/>
  <c r="O251" i="6"/>
  <c r="N252" i="6"/>
  <c r="O252" i="6"/>
  <c r="N253" i="6"/>
  <c r="O253" i="6"/>
  <c r="N254" i="6"/>
  <c r="O254" i="6"/>
  <c r="N255" i="6"/>
  <c r="O255" i="6"/>
  <c r="N256" i="6"/>
  <c r="O256" i="6"/>
  <c r="N257" i="6"/>
  <c r="O257" i="6"/>
  <c r="N258" i="6"/>
  <c r="O258" i="6"/>
  <c r="N259" i="6"/>
  <c r="O259" i="6"/>
  <c r="N260" i="6"/>
  <c r="O260" i="6"/>
  <c r="N261" i="6"/>
  <c r="O261" i="6"/>
  <c r="N262" i="6"/>
  <c r="O262" i="6"/>
  <c r="N263" i="6"/>
  <c r="O263" i="6"/>
  <c r="N264" i="6"/>
  <c r="O264" i="6"/>
  <c r="N265" i="6"/>
  <c r="O265" i="6"/>
  <c r="N266" i="6"/>
  <c r="O266" i="6"/>
  <c r="N267" i="6"/>
  <c r="O267" i="6"/>
  <c r="N268" i="6"/>
  <c r="O268" i="6"/>
  <c r="N269" i="6"/>
  <c r="O269" i="6"/>
  <c r="N270" i="6"/>
  <c r="O270" i="6"/>
  <c r="N271" i="6"/>
  <c r="O271" i="6"/>
  <c r="N272" i="6"/>
  <c r="O272" i="6"/>
  <c r="N273" i="6"/>
  <c r="O273" i="6"/>
  <c r="N274" i="6"/>
  <c r="O274" i="6"/>
  <c r="N275" i="6"/>
  <c r="O275" i="6"/>
  <c r="N276" i="6"/>
  <c r="O276" i="6"/>
  <c r="N277" i="6"/>
  <c r="O277" i="6"/>
  <c r="N278" i="6"/>
  <c r="O278" i="6"/>
  <c r="N279" i="6"/>
  <c r="O279" i="6"/>
  <c r="N280" i="6"/>
  <c r="O280" i="6"/>
  <c r="N281" i="6"/>
  <c r="O281" i="6"/>
  <c r="N282" i="6"/>
  <c r="O282" i="6"/>
  <c r="N283" i="6"/>
  <c r="O283" i="6"/>
  <c r="N284" i="6"/>
  <c r="O284" i="6"/>
  <c r="N285" i="6"/>
  <c r="O285" i="6"/>
  <c r="N286" i="6"/>
  <c r="O286" i="6"/>
  <c r="N287" i="6"/>
  <c r="O287" i="6"/>
  <c r="N288" i="6"/>
  <c r="O288" i="6"/>
  <c r="N289" i="6"/>
  <c r="O289" i="6"/>
  <c r="N290" i="6"/>
  <c r="O290" i="6"/>
  <c r="N291" i="6"/>
  <c r="O291" i="6"/>
  <c r="N292" i="6"/>
  <c r="O292" i="6"/>
  <c r="N293" i="6"/>
  <c r="O293" i="6"/>
  <c r="N294" i="6"/>
  <c r="O294" i="6"/>
  <c r="N295" i="6"/>
  <c r="O295" i="6"/>
  <c r="N296" i="6"/>
  <c r="O296" i="6"/>
  <c r="N297" i="6"/>
  <c r="O297" i="6"/>
  <c r="N298" i="6"/>
  <c r="O298" i="6"/>
  <c r="N299" i="6"/>
  <c r="O299" i="6"/>
  <c r="N300" i="6"/>
  <c r="O300" i="6"/>
  <c r="N301" i="6"/>
  <c r="O301" i="6"/>
  <c r="N302" i="6"/>
  <c r="O302" i="6"/>
  <c r="N303" i="6"/>
  <c r="O303" i="6"/>
  <c r="N304" i="6"/>
  <c r="O304" i="6"/>
  <c r="N305" i="6"/>
  <c r="O305" i="6"/>
  <c r="N306" i="6"/>
  <c r="O306" i="6"/>
  <c r="N307" i="6"/>
  <c r="O307" i="6"/>
  <c r="N308" i="6"/>
  <c r="O308" i="6"/>
  <c r="N309" i="6"/>
  <c r="O309" i="6"/>
  <c r="N310" i="6"/>
  <c r="O310" i="6"/>
  <c r="N311" i="6"/>
  <c r="O311" i="6"/>
  <c r="N312" i="6"/>
  <c r="O312" i="6"/>
  <c r="N313" i="6"/>
  <c r="O313" i="6"/>
  <c r="N314" i="6"/>
  <c r="O314" i="6"/>
  <c r="N315" i="6"/>
  <c r="O315" i="6"/>
  <c r="N316" i="6"/>
  <c r="O316" i="6"/>
  <c r="N317" i="6"/>
  <c r="O317" i="6"/>
  <c r="N318" i="6"/>
  <c r="O318" i="6"/>
  <c r="N319" i="6"/>
  <c r="O319" i="6"/>
  <c r="N320" i="6"/>
  <c r="O320" i="6"/>
  <c r="N321" i="6"/>
  <c r="O321" i="6"/>
  <c r="N322" i="6"/>
  <c r="O322" i="6"/>
  <c r="N323" i="6"/>
  <c r="O323" i="6"/>
  <c r="N324" i="6"/>
  <c r="O324" i="6"/>
  <c r="N325" i="6"/>
  <c r="O325" i="6"/>
  <c r="N326" i="6"/>
  <c r="O326" i="6"/>
  <c r="N327" i="6"/>
  <c r="O327" i="6"/>
  <c r="N328" i="6"/>
  <c r="O328" i="6"/>
  <c r="N329" i="6"/>
  <c r="O329" i="6"/>
  <c r="N330" i="6"/>
  <c r="O330" i="6"/>
  <c r="N331" i="6"/>
  <c r="O331" i="6"/>
  <c r="N332" i="6"/>
  <c r="O332" i="6"/>
  <c r="N333" i="6"/>
  <c r="O333" i="6"/>
  <c r="N334" i="6"/>
  <c r="O334" i="6"/>
  <c r="N335" i="6"/>
  <c r="O335" i="6"/>
  <c r="N336" i="6"/>
  <c r="O336" i="6"/>
  <c r="N337" i="6"/>
  <c r="O337" i="6"/>
  <c r="N338" i="6"/>
  <c r="O338" i="6"/>
  <c r="N339" i="6"/>
  <c r="O339" i="6"/>
  <c r="N340" i="6"/>
  <c r="O340" i="6"/>
  <c r="N341" i="6"/>
  <c r="O341" i="6"/>
  <c r="N342" i="6"/>
  <c r="O342" i="6"/>
  <c r="N343" i="6"/>
  <c r="O343" i="6"/>
  <c r="N344" i="6"/>
  <c r="O344" i="6"/>
  <c r="N345" i="6"/>
  <c r="O345" i="6"/>
  <c r="N346" i="6"/>
  <c r="O346" i="6"/>
  <c r="N347" i="6"/>
  <c r="O347" i="6"/>
  <c r="N348" i="6"/>
  <c r="O348" i="6"/>
  <c r="N349" i="6"/>
  <c r="O349" i="6"/>
  <c r="N350" i="6"/>
  <c r="O350" i="6"/>
  <c r="N351" i="6"/>
  <c r="O351" i="6"/>
  <c r="N352" i="6"/>
  <c r="O352" i="6"/>
  <c r="N353" i="6"/>
  <c r="O353" i="6"/>
  <c r="N354" i="6"/>
  <c r="O354" i="6"/>
  <c r="N355" i="6"/>
  <c r="O355" i="6"/>
  <c r="N356" i="6"/>
  <c r="O356" i="6"/>
  <c r="N357" i="6"/>
  <c r="O357" i="6"/>
  <c r="N358" i="6"/>
  <c r="O358" i="6"/>
  <c r="N359" i="6"/>
  <c r="O359" i="6"/>
  <c r="N360" i="6"/>
  <c r="O360" i="6"/>
  <c r="N361" i="6"/>
  <c r="O361" i="6"/>
  <c r="N362" i="6"/>
  <c r="O362" i="6"/>
  <c r="N363" i="6"/>
  <c r="O363" i="6"/>
  <c r="N364" i="6"/>
  <c r="O364" i="6"/>
  <c r="N365" i="6"/>
  <c r="O365" i="6"/>
  <c r="N366" i="6"/>
  <c r="O366" i="6"/>
  <c r="N367" i="6"/>
  <c r="O367" i="6"/>
  <c r="N368" i="6"/>
  <c r="O368" i="6"/>
  <c r="N369" i="6"/>
  <c r="O369" i="6"/>
  <c r="N370" i="6"/>
  <c r="O370" i="6"/>
  <c r="N371" i="6"/>
  <c r="O371" i="6"/>
  <c r="N372" i="6"/>
  <c r="O372" i="6"/>
  <c r="N373" i="6"/>
  <c r="O373" i="6"/>
  <c r="N374" i="6"/>
  <c r="O374" i="6"/>
  <c r="N375" i="6"/>
  <c r="O375" i="6"/>
  <c r="N376" i="6"/>
  <c r="O376" i="6"/>
  <c r="N377" i="6"/>
  <c r="O377" i="6"/>
  <c r="N378" i="6"/>
  <c r="O378" i="6"/>
  <c r="N379" i="6"/>
  <c r="O379" i="6"/>
  <c r="N380" i="6"/>
  <c r="O380" i="6"/>
  <c r="N381" i="6"/>
  <c r="O381" i="6"/>
  <c r="N382" i="6"/>
  <c r="O382" i="6"/>
  <c r="N383" i="6"/>
  <c r="O383" i="6"/>
  <c r="N384" i="6"/>
  <c r="O384" i="6"/>
  <c r="N385" i="6"/>
  <c r="O385" i="6"/>
  <c r="N386" i="6"/>
  <c r="O386" i="6"/>
  <c r="N387" i="6"/>
  <c r="O387" i="6"/>
  <c r="N388" i="6"/>
  <c r="O388" i="6"/>
  <c r="N389" i="6"/>
  <c r="O389" i="6"/>
  <c r="N390" i="6"/>
  <c r="O390" i="6"/>
  <c r="N391" i="6"/>
  <c r="O391" i="6"/>
  <c r="N392" i="6"/>
  <c r="O392" i="6"/>
  <c r="N393" i="6"/>
  <c r="O393" i="6"/>
  <c r="N394" i="6"/>
  <c r="O394" i="6"/>
  <c r="N395" i="6"/>
  <c r="O395" i="6"/>
  <c r="N396" i="6"/>
  <c r="O396" i="6"/>
  <c r="N397" i="6"/>
  <c r="O397" i="6"/>
  <c r="N398" i="6"/>
  <c r="O398" i="6"/>
  <c r="N399" i="6"/>
  <c r="O399" i="6"/>
  <c r="N400" i="6"/>
  <c r="O400" i="6"/>
  <c r="N401" i="6"/>
  <c r="O401" i="6"/>
  <c r="N402" i="6"/>
  <c r="O402" i="6"/>
  <c r="BY222" i="6"/>
  <c r="BY302" i="6"/>
  <c r="BY303" i="6"/>
  <c r="BY304" i="6"/>
  <c r="BY305" i="6"/>
  <c r="BY14" i="6"/>
  <c r="BZ14" i="6"/>
  <c r="BY15" i="6"/>
  <c r="BZ15" i="6"/>
  <c r="BY16" i="6"/>
  <c r="BZ16" i="6"/>
  <c r="BY17" i="6"/>
  <c r="BZ17" i="6"/>
  <c r="BY18" i="6"/>
  <c r="BZ18" i="6"/>
  <c r="BY19" i="6"/>
  <c r="BZ19" i="6"/>
  <c r="BY20" i="6"/>
  <c r="BZ20" i="6"/>
  <c r="BY21" i="6"/>
  <c r="BZ21" i="6"/>
  <c r="BY22" i="6"/>
  <c r="BZ22" i="6"/>
  <c r="BY23" i="6"/>
  <c r="BZ23" i="6"/>
  <c r="BY24" i="6"/>
  <c r="BZ24" i="6"/>
  <c r="BY25" i="6"/>
  <c r="BZ25" i="6"/>
  <c r="BY26" i="6"/>
  <c r="BZ26" i="6"/>
  <c r="BY27" i="6"/>
  <c r="BZ27" i="6"/>
  <c r="BY28" i="6"/>
  <c r="BZ28" i="6"/>
  <c r="BY29" i="6"/>
  <c r="BZ29" i="6"/>
  <c r="BY30" i="6"/>
  <c r="BZ30" i="6"/>
  <c r="BY31" i="6"/>
  <c r="BZ31" i="6"/>
  <c r="BY32" i="6"/>
  <c r="BZ32" i="6"/>
  <c r="BY33" i="6"/>
  <c r="BZ33" i="6"/>
  <c r="BY34" i="6"/>
  <c r="BZ34" i="6"/>
  <c r="BY35" i="6"/>
  <c r="BZ35" i="6"/>
  <c r="BY36" i="6"/>
  <c r="BZ36" i="6"/>
  <c r="BY37" i="6"/>
  <c r="BZ37" i="6"/>
  <c r="BY38" i="6"/>
  <c r="BZ38" i="6"/>
  <c r="BY39" i="6"/>
  <c r="BZ39" i="6"/>
  <c r="BY40" i="6"/>
  <c r="BZ40" i="6"/>
  <c r="BY41" i="6"/>
  <c r="BZ41" i="6"/>
  <c r="BY42" i="6"/>
  <c r="BZ42" i="6"/>
  <c r="BY43" i="6"/>
  <c r="BZ43" i="6"/>
  <c r="BY44" i="6"/>
  <c r="BZ44" i="6"/>
  <c r="BY45" i="6"/>
  <c r="BZ45" i="6"/>
  <c r="BY46" i="6"/>
  <c r="BZ46" i="6"/>
  <c r="BY47" i="6"/>
  <c r="BZ47" i="6"/>
  <c r="BY48" i="6"/>
  <c r="BZ48" i="6"/>
  <c r="BY49" i="6"/>
  <c r="BZ49" i="6"/>
  <c r="BY50" i="6"/>
  <c r="BZ50" i="6"/>
  <c r="BY51" i="6"/>
  <c r="BZ51" i="6"/>
  <c r="BY52" i="6"/>
  <c r="BZ52" i="6"/>
  <c r="BY53" i="6"/>
  <c r="BZ53" i="6"/>
  <c r="BY54" i="6"/>
  <c r="BZ54" i="6"/>
  <c r="BY55" i="6"/>
  <c r="BZ55" i="6"/>
  <c r="BY56" i="6"/>
  <c r="BZ56" i="6"/>
  <c r="BY57" i="6"/>
  <c r="BZ57" i="6"/>
  <c r="BY58" i="6"/>
  <c r="BZ58" i="6"/>
  <c r="BY59" i="6"/>
  <c r="BZ59" i="6"/>
  <c r="BY60" i="6"/>
  <c r="BZ60" i="6"/>
  <c r="BY61" i="6"/>
  <c r="BZ61" i="6"/>
  <c r="BY62" i="6"/>
  <c r="BZ62" i="6"/>
  <c r="BY63" i="6"/>
  <c r="BZ63" i="6"/>
  <c r="BY64" i="6"/>
  <c r="BZ64" i="6"/>
  <c r="BY65" i="6"/>
  <c r="BZ65" i="6"/>
  <c r="BY66" i="6"/>
  <c r="BZ66" i="6"/>
  <c r="BY67" i="6"/>
  <c r="BZ67" i="6"/>
  <c r="BY68" i="6"/>
  <c r="BZ68" i="6"/>
  <c r="BY69" i="6"/>
  <c r="BZ69" i="6"/>
  <c r="BY70" i="6"/>
  <c r="BZ70" i="6"/>
  <c r="BY71" i="6"/>
  <c r="BZ71" i="6"/>
  <c r="BY72" i="6"/>
  <c r="BZ72" i="6"/>
  <c r="BY73" i="6"/>
  <c r="BZ73" i="6"/>
  <c r="BY74" i="6"/>
  <c r="BZ74" i="6"/>
  <c r="BY75" i="6"/>
  <c r="BZ75" i="6"/>
  <c r="BY76" i="6"/>
  <c r="BZ76" i="6"/>
  <c r="BY77" i="6"/>
  <c r="BZ77" i="6"/>
  <c r="BY78" i="6"/>
  <c r="BZ78" i="6"/>
  <c r="BY79" i="6"/>
  <c r="BZ79" i="6"/>
  <c r="BY80" i="6"/>
  <c r="BZ80" i="6"/>
  <c r="BY81" i="6"/>
  <c r="BZ81" i="6"/>
  <c r="BY82" i="6"/>
  <c r="BZ82" i="6"/>
  <c r="BY83" i="6"/>
  <c r="BZ83" i="6"/>
  <c r="BY84" i="6"/>
  <c r="BZ84" i="6"/>
  <c r="BY85" i="6"/>
  <c r="BZ85" i="6"/>
  <c r="BY86" i="6"/>
  <c r="BZ86" i="6"/>
  <c r="BY87" i="6"/>
  <c r="BZ87" i="6"/>
  <c r="BY88" i="6"/>
  <c r="BZ88" i="6"/>
  <c r="BY89" i="6"/>
  <c r="BZ89" i="6"/>
  <c r="BY90" i="6"/>
  <c r="BZ90" i="6"/>
  <c r="BY91" i="6"/>
  <c r="BZ91" i="6"/>
  <c r="BY92" i="6"/>
  <c r="BZ92" i="6"/>
  <c r="BY93" i="6"/>
  <c r="BZ93" i="6"/>
  <c r="BY94" i="6"/>
  <c r="BZ94" i="6"/>
  <c r="BY95" i="6"/>
  <c r="BZ95" i="6"/>
  <c r="BY96" i="6"/>
  <c r="BZ96" i="6"/>
  <c r="BY97" i="6"/>
  <c r="BZ97" i="6"/>
  <c r="BY98" i="6"/>
  <c r="BZ98" i="6"/>
  <c r="BY99" i="6"/>
  <c r="BZ99" i="6"/>
  <c r="BY100" i="6"/>
  <c r="BZ100" i="6"/>
  <c r="BY101" i="6"/>
  <c r="BZ101" i="6"/>
  <c r="BY102" i="6"/>
  <c r="BZ102" i="6"/>
  <c r="BY103" i="6"/>
  <c r="BZ103" i="6"/>
  <c r="BY104" i="6"/>
  <c r="BZ104" i="6"/>
  <c r="BY105" i="6"/>
  <c r="BZ105" i="6"/>
  <c r="BY106" i="6"/>
  <c r="BZ106" i="6"/>
  <c r="BY107" i="6"/>
  <c r="BZ107" i="6"/>
  <c r="BY108" i="6"/>
  <c r="BZ108" i="6"/>
  <c r="BY109" i="6"/>
  <c r="BZ109" i="6"/>
  <c r="BY110" i="6"/>
  <c r="BZ110" i="6"/>
  <c r="BY111" i="6"/>
  <c r="BZ111" i="6"/>
  <c r="BY112" i="6"/>
  <c r="BZ112" i="6"/>
  <c r="BY113" i="6"/>
  <c r="BZ113" i="6"/>
  <c r="BY114" i="6"/>
  <c r="BZ114" i="6"/>
  <c r="BY115" i="6"/>
  <c r="BZ115" i="6"/>
  <c r="BY116" i="6"/>
  <c r="BZ116" i="6"/>
  <c r="BY117" i="6"/>
  <c r="BZ117" i="6"/>
  <c r="BY118" i="6"/>
  <c r="BZ118" i="6"/>
  <c r="BY119" i="6"/>
  <c r="BZ119" i="6"/>
  <c r="BY120" i="6"/>
  <c r="BZ120" i="6"/>
  <c r="BY121" i="6"/>
  <c r="BZ121" i="6"/>
  <c r="BY122" i="6"/>
  <c r="BZ122" i="6"/>
  <c r="BY123" i="6"/>
  <c r="BZ123" i="6"/>
  <c r="BY124" i="6"/>
  <c r="BZ124" i="6"/>
  <c r="BY125" i="6"/>
  <c r="BZ125" i="6"/>
  <c r="BY126" i="6"/>
  <c r="BZ126" i="6"/>
  <c r="BY127" i="6"/>
  <c r="BZ127" i="6"/>
  <c r="BY128" i="6"/>
  <c r="BZ128" i="6"/>
  <c r="BY129" i="6"/>
  <c r="BZ129" i="6"/>
  <c r="BY130" i="6"/>
  <c r="BZ130" i="6"/>
  <c r="BY131" i="6"/>
  <c r="BZ131" i="6"/>
  <c r="BY132" i="6"/>
  <c r="BZ132" i="6"/>
  <c r="BY133" i="6"/>
  <c r="BZ133" i="6"/>
  <c r="BY134" i="6"/>
  <c r="BZ134" i="6"/>
  <c r="BY135" i="6"/>
  <c r="BZ135" i="6"/>
  <c r="BY136" i="6"/>
  <c r="BZ136" i="6"/>
  <c r="BY137" i="6"/>
  <c r="BZ137" i="6"/>
  <c r="BY138" i="6"/>
  <c r="BZ138" i="6"/>
  <c r="BY139" i="6"/>
  <c r="BZ139" i="6"/>
  <c r="BY140" i="6"/>
  <c r="BZ140" i="6"/>
  <c r="BY141" i="6"/>
  <c r="BZ141" i="6"/>
  <c r="BY142" i="6"/>
  <c r="BZ142" i="6"/>
  <c r="BY143" i="6"/>
  <c r="BZ143" i="6"/>
  <c r="BY144" i="6"/>
  <c r="BZ144" i="6"/>
  <c r="BY145" i="6"/>
  <c r="BZ145" i="6"/>
  <c r="BY146" i="6"/>
  <c r="BZ146" i="6"/>
  <c r="BY147" i="6"/>
  <c r="BZ147" i="6"/>
  <c r="BY148" i="6"/>
  <c r="BZ148" i="6"/>
  <c r="BY149" i="6"/>
  <c r="BZ149" i="6"/>
  <c r="BY150" i="6"/>
  <c r="BZ150" i="6"/>
  <c r="BY151" i="6"/>
  <c r="BZ151" i="6"/>
  <c r="BY152" i="6"/>
  <c r="BZ152" i="6"/>
  <c r="BY153" i="6"/>
  <c r="BZ153" i="6"/>
  <c r="BY154" i="6"/>
  <c r="BZ154" i="6"/>
  <c r="BY155" i="6"/>
  <c r="BZ155" i="6"/>
  <c r="BY156" i="6"/>
  <c r="BZ156" i="6"/>
  <c r="BY157" i="6"/>
  <c r="BZ157" i="6"/>
  <c r="BY158" i="6"/>
  <c r="BZ158" i="6"/>
  <c r="BY159" i="6"/>
  <c r="BZ159" i="6"/>
  <c r="BY160" i="6"/>
  <c r="BZ160" i="6"/>
  <c r="BY161" i="6"/>
  <c r="BZ161" i="6"/>
  <c r="BY162" i="6"/>
  <c r="BZ162" i="6"/>
  <c r="BY163" i="6"/>
  <c r="BZ163" i="6"/>
  <c r="BY164" i="6"/>
  <c r="BZ164" i="6"/>
  <c r="BY165" i="6"/>
  <c r="BZ165" i="6"/>
  <c r="BY166" i="6"/>
  <c r="BZ166" i="6"/>
  <c r="BY167" i="6"/>
  <c r="BZ167" i="6"/>
  <c r="BY168" i="6"/>
  <c r="BZ168" i="6"/>
  <c r="BY169" i="6"/>
  <c r="BZ169" i="6"/>
  <c r="BY170" i="6"/>
  <c r="BZ170" i="6"/>
  <c r="BY171" i="6"/>
  <c r="BZ171" i="6"/>
  <c r="BY172" i="6"/>
  <c r="BZ172" i="6"/>
  <c r="BY173" i="6"/>
  <c r="BZ173" i="6"/>
  <c r="BY174" i="6"/>
  <c r="BZ174" i="6"/>
  <c r="BY175" i="6"/>
  <c r="BZ175" i="6"/>
  <c r="BY176" i="6"/>
  <c r="BZ176" i="6"/>
  <c r="BY177" i="6"/>
  <c r="BZ177" i="6"/>
  <c r="BY178" i="6"/>
  <c r="BZ178" i="6"/>
  <c r="BY179" i="6"/>
  <c r="BZ179" i="6"/>
  <c r="BY180" i="6"/>
  <c r="BZ180" i="6"/>
  <c r="BY181" i="6"/>
  <c r="BZ181" i="6"/>
  <c r="BY182" i="6"/>
  <c r="BZ182" i="6"/>
  <c r="BY183" i="6"/>
  <c r="BZ183" i="6"/>
  <c r="BY184" i="6"/>
  <c r="BZ184" i="6"/>
  <c r="BY185" i="6"/>
  <c r="BZ185" i="6"/>
  <c r="BY186" i="6"/>
  <c r="BZ186" i="6"/>
  <c r="BY187" i="6"/>
  <c r="BZ187" i="6"/>
  <c r="BY188" i="6"/>
  <c r="BZ188" i="6"/>
  <c r="BY189" i="6"/>
  <c r="BZ189" i="6"/>
  <c r="BY190" i="6"/>
  <c r="BZ190" i="6"/>
  <c r="BY191" i="6"/>
  <c r="BZ191" i="6"/>
  <c r="BY192" i="6"/>
  <c r="BZ192" i="6"/>
  <c r="BY193" i="6"/>
  <c r="BZ193" i="6"/>
  <c r="BY194" i="6"/>
  <c r="BZ194" i="6"/>
  <c r="BY195" i="6"/>
  <c r="BZ195" i="6"/>
  <c r="BY196" i="6"/>
  <c r="BZ196" i="6"/>
  <c r="BY197" i="6"/>
  <c r="BZ197" i="6"/>
  <c r="BY198" i="6"/>
  <c r="BZ198" i="6"/>
  <c r="BY199" i="6"/>
  <c r="BZ199" i="6"/>
  <c r="BY200" i="6"/>
  <c r="BZ200" i="6"/>
  <c r="BY201" i="6"/>
  <c r="BZ201" i="6"/>
  <c r="BY202" i="6"/>
  <c r="BZ202" i="6"/>
  <c r="BY203" i="6"/>
  <c r="BZ203" i="6"/>
  <c r="BY204" i="6"/>
  <c r="BZ204" i="6"/>
  <c r="BY205" i="6"/>
  <c r="BZ205" i="6"/>
  <c r="BY206" i="6"/>
  <c r="BZ206" i="6"/>
  <c r="BY207" i="6"/>
  <c r="BZ207" i="6"/>
  <c r="BY208" i="6"/>
  <c r="BZ208" i="6"/>
  <c r="BY209" i="6"/>
  <c r="BZ209" i="6"/>
  <c r="BY210" i="6"/>
  <c r="BZ210" i="6"/>
  <c r="BY211" i="6"/>
  <c r="BZ211" i="6"/>
  <c r="BY212" i="6"/>
  <c r="BZ212" i="6"/>
  <c r="BY213" i="6"/>
  <c r="BZ213" i="6"/>
  <c r="BY214" i="6"/>
  <c r="BZ214" i="6"/>
  <c r="BY215" i="6"/>
  <c r="BZ215" i="6"/>
  <c r="BY216" i="6"/>
  <c r="BZ216" i="6"/>
  <c r="BY217" i="6"/>
  <c r="BZ217" i="6"/>
  <c r="BY218" i="6"/>
  <c r="BZ218" i="6"/>
  <c r="BY219" i="6"/>
  <c r="BZ219" i="6"/>
  <c r="BY220" i="6"/>
  <c r="BZ220" i="6"/>
  <c r="BY221" i="6"/>
  <c r="BZ221" i="6"/>
  <c r="BZ222" i="6"/>
  <c r="BY223" i="6"/>
  <c r="BZ223" i="6"/>
  <c r="BY224" i="6"/>
  <c r="BZ224" i="6"/>
  <c r="BY225" i="6"/>
  <c r="BZ225" i="6"/>
  <c r="BY226" i="6"/>
  <c r="BZ226" i="6"/>
  <c r="BY227" i="6"/>
  <c r="BZ227" i="6"/>
  <c r="BY228" i="6"/>
  <c r="BZ228" i="6"/>
  <c r="BY229" i="6"/>
  <c r="BZ229" i="6"/>
  <c r="BY230" i="6"/>
  <c r="BZ230" i="6"/>
  <c r="BY231" i="6"/>
  <c r="BZ231" i="6"/>
  <c r="BY232" i="6"/>
  <c r="BZ232" i="6"/>
  <c r="BY233" i="6"/>
  <c r="BZ233" i="6"/>
  <c r="BY234" i="6"/>
  <c r="BZ234" i="6"/>
  <c r="BY235" i="6"/>
  <c r="BZ235" i="6"/>
  <c r="BY236" i="6"/>
  <c r="BZ236" i="6"/>
  <c r="BY237" i="6"/>
  <c r="BZ237" i="6"/>
  <c r="BY238" i="6"/>
  <c r="BZ238" i="6"/>
  <c r="BY239" i="6"/>
  <c r="BZ239" i="6"/>
  <c r="BY240" i="6"/>
  <c r="BZ240" i="6"/>
  <c r="BY241" i="6"/>
  <c r="BZ241" i="6"/>
  <c r="BY242" i="6"/>
  <c r="BZ242" i="6"/>
  <c r="BY243" i="6"/>
  <c r="BZ243" i="6"/>
  <c r="BY244" i="6"/>
  <c r="BZ244" i="6"/>
  <c r="BY245" i="6"/>
  <c r="BZ245" i="6"/>
  <c r="BY246" i="6"/>
  <c r="BZ246" i="6"/>
  <c r="BY247" i="6"/>
  <c r="BZ247" i="6"/>
  <c r="BY248" i="6"/>
  <c r="BZ248" i="6"/>
  <c r="BY249" i="6"/>
  <c r="BZ249" i="6"/>
  <c r="BY250" i="6"/>
  <c r="BZ250" i="6"/>
  <c r="BY251" i="6"/>
  <c r="BZ251" i="6"/>
  <c r="BY252" i="6"/>
  <c r="BZ252" i="6"/>
  <c r="BY253" i="6"/>
  <c r="BZ253" i="6"/>
  <c r="BY254" i="6"/>
  <c r="BZ254" i="6"/>
  <c r="BY255" i="6"/>
  <c r="BZ255" i="6"/>
  <c r="BY256" i="6"/>
  <c r="BZ256" i="6"/>
  <c r="BY257" i="6"/>
  <c r="BZ257" i="6"/>
  <c r="BY258" i="6"/>
  <c r="BZ258" i="6"/>
  <c r="BY259" i="6"/>
  <c r="BZ259" i="6"/>
  <c r="BY260" i="6"/>
  <c r="BZ260" i="6"/>
  <c r="BY261" i="6"/>
  <c r="BZ261" i="6"/>
  <c r="BY262" i="6"/>
  <c r="BZ262" i="6"/>
  <c r="BY263" i="6"/>
  <c r="BZ263" i="6"/>
  <c r="BY264" i="6"/>
  <c r="BZ264" i="6"/>
  <c r="BY265" i="6"/>
  <c r="BZ265" i="6"/>
  <c r="BY266" i="6"/>
  <c r="BZ266" i="6"/>
  <c r="BY267" i="6"/>
  <c r="BZ267" i="6"/>
  <c r="BY268" i="6"/>
  <c r="BZ268" i="6"/>
  <c r="BY269" i="6"/>
  <c r="BZ269" i="6"/>
  <c r="BY270" i="6"/>
  <c r="BZ270" i="6"/>
  <c r="BY271" i="6"/>
  <c r="BZ271" i="6"/>
  <c r="BY272" i="6"/>
  <c r="BZ272" i="6"/>
  <c r="BY273" i="6"/>
  <c r="BZ273" i="6"/>
  <c r="BY274" i="6"/>
  <c r="BZ274" i="6"/>
  <c r="BY275" i="6"/>
  <c r="BZ275" i="6"/>
  <c r="BY276" i="6"/>
  <c r="BZ276" i="6"/>
  <c r="BY277" i="6"/>
  <c r="BZ277" i="6"/>
  <c r="BY278" i="6"/>
  <c r="BZ278" i="6"/>
  <c r="BY279" i="6"/>
  <c r="BZ279" i="6"/>
  <c r="BY280" i="6"/>
  <c r="BZ280" i="6"/>
  <c r="BY281" i="6"/>
  <c r="BZ281" i="6"/>
  <c r="BY282" i="6"/>
  <c r="BZ282" i="6"/>
  <c r="BY283" i="6"/>
  <c r="BZ283" i="6"/>
  <c r="BY284" i="6"/>
  <c r="BZ284" i="6"/>
  <c r="BY285" i="6"/>
  <c r="BZ285" i="6"/>
  <c r="BY286" i="6"/>
  <c r="BZ286" i="6"/>
  <c r="BY287" i="6"/>
  <c r="BZ287" i="6"/>
  <c r="BY288" i="6"/>
  <c r="BZ288" i="6"/>
  <c r="BY289" i="6"/>
  <c r="BZ289" i="6"/>
  <c r="BY290" i="6"/>
  <c r="BZ290" i="6"/>
  <c r="BY291" i="6"/>
  <c r="BZ291" i="6"/>
  <c r="BY292" i="6"/>
  <c r="BZ292" i="6"/>
  <c r="BY293" i="6"/>
  <c r="BZ293" i="6"/>
  <c r="BY294" i="6"/>
  <c r="BZ294" i="6"/>
  <c r="BY295" i="6"/>
  <c r="BZ295" i="6"/>
  <c r="BY296" i="6"/>
  <c r="BZ296" i="6"/>
  <c r="BY297" i="6"/>
  <c r="BZ297" i="6"/>
  <c r="BY298" i="6"/>
  <c r="BZ298" i="6"/>
  <c r="BY299" i="6"/>
  <c r="BZ299" i="6"/>
  <c r="BY300" i="6"/>
  <c r="BZ300" i="6"/>
  <c r="BY301" i="6"/>
  <c r="BZ301" i="6"/>
  <c r="BZ302" i="6"/>
  <c r="BZ303" i="6"/>
  <c r="BZ304" i="6"/>
  <c r="BZ305" i="6"/>
  <c r="BY306" i="6"/>
  <c r="BZ306" i="6"/>
  <c r="BY307" i="6"/>
  <c r="BZ307" i="6"/>
  <c r="BY308" i="6"/>
  <c r="BZ308" i="6"/>
  <c r="BY309" i="6"/>
  <c r="BZ309" i="6"/>
  <c r="BY310" i="6"/>
  <c r="BZ310" i="6"/>
  <c r="BY311" i="6"/>
  <c r="BZ311" i="6"/>
  <c r="BY312" i="6"/>
  <c r="BZ312" i="6"/>
  <c r="BY313" i="6"/>
  <c r="BZ313" i="6"/>
  <c r="BY314" i="6"/>
  <c r="BZ314" i="6"/>
  <c r="BY315" i="6"/>
  <c r="BZ315" i="6"/>
  <c r="BY316" i="6"/>
  <c r="BZ316" i="6"/>
  <c r="BY317" i="6"/>
  <c r="BZ317" i="6"/>
  <c r="BY318" i="6"/>
  <c r="BZ318" i="6"/>
  <c r="BY319" i="6"/>
  <c r="BZ319" i="6"/>
  <c r="BY320" i="6"/>
  <c r="BZ320" i="6"/>
  <c r="BY321" i="6"/>
  <c r="BZ321" i="6"/>
  <c r="BY322" i="6"/>
  <c r="BZ322" i="6"/>
  <c r="BY323" i="6"/>
  <c r="BZ323" i="6"/>
  <c r="BY324" i="6"/>
  <c r="BZ324" i="6"/>
  <c r="BY325" i="6"/>
  <c r="BZ325" i="6"/>
  <c r="BY326" i="6"/>
  <c r="BZ326" i="6"/>
  <c r="BY327" i="6"/>
  <c r="BZ327" i="6"/>
  <c r="BY328" i="6"/>
  <c r="BZ328" i="6"/>
  <c r="BY329" i="6"/>
  <c r="BZ329" i="6"/>
  <c r="BY330" i="6"/>
  <c r="BZ330" i="6"/>
  <c r="BY331" i="6"/>
  <c r="BZ331" i="6"/>
  <c r="BY332" i="6"/>
  <c r="BZ332" i="6"/>
  <c r="BY333" i="6"/>
  <c r="BZ333" i="6"/>
  <c r="BY334" i="6"/>
  <c r="BZ334" i="6"/>
  <c r="BY335" i="6"/>
  <c r="BZ335" i="6"/>
  <c r="BY336" i="6"/>
  <c r="BZ336" i="6"/>
  <c r="BY337" i="6"/>
  <c r="BZ337" i="6"/>
  <c r="BY338" i="6"/>
  <c r="BZ338" i="6"/>
  <c r="BY339" i="6"/>
  <c r="BZ339" i="6"/>
  <c r="BY340" i="6"/>
  <c r="BZ340" i="6"/>
  <c r="BY341" i="6"/>
  <c r="BZ341" i="6"/>
  <c r="BY342" i="6"/>
  <c r="BZ342" i="6"/>
  <c r="BY343" i="6"/>
  <c r="BZ343" i="6"/>
  <c r="BY344" i="6"/>
  <c r="BZ344" i="6"/>
  <c r="BY345" i="6"/>
  <c r="BZ345" i="6"/>
  <c r="BY346" i="6"/>
  <c r="BZ346" i="6"/>
  <c r="BY347" i="6"/>
  <c r="BZ347" i="6"/>
  <c r="BY348" i="6"/>
  <c r="BZ348" i="6"/>
  <c r="BY349" i="6"/>
  <c r="BZ349" i="6"/>
  <c r="BY350" i="6"/>
  <c r="BZ350" i="6"/>
  <c r="BY351" i="6"/>
  <c r="BZ351" i="6"/>
  <c r="BY352" i="6"/>
  <c r="BZ352" i="6"/>
  <c r="BY353" i="6"/>
  <c r="BZ353" i="6"/>
  <c r="BY354" i="6"/>
  <c r="BZ354" i="6"/>
  <c r="BY355" i="6"/>
  <c r="BZ355" i="6"/>
  <c r="BY356" i="6"/>
  <c r="BZ356" i="6"/>
  <c r="BY357" i="6"/>
  <c r="BZ357" i="6"/>
  <c r="BY358" i="6"/>
  <c r="BZ358" i="6"/>
  <c r="BY359" i="6"/>
  <c r="BZ359" i="6"/>
  <c r="BY360" i="6"/>
  <c r="BZ360" i="6"/>
  <c r="BY361" i="6"/>
  <c r="BZ361" i="6"/>
  <c r="BY362" i="6"/>
  <c r="BZ362" i="6"/>
  <c r="BY363" i="6"/>
  <c r="BZ363" i="6"/>
  <c r="BY364" i="6"/>
  <c r="BZ364" i="6"/>
  <c r="BY365" i="6"/>
  <c r="BZ365" i="6"/>
  <c r="BY366" i="6"/>
  <c r="BZ366" i="6"/>
  <c r="BY367" i="6"/>
  <c r="BZ367" i="6"/>
  <c r="BY368" i="6"/>
  <c r="BZ368" i="6"/>
  <c r="BY369" i="6"/>
  <c r="BZ369" i="6"/>
  <c r="BY370" i="6"/>
  <c r="BZ370" i="6"/>
  <c r="BY371" i="6"/>
  <c r="BZ371" i="6"/>
  <c r="BY372" i="6"/>
  <c r="BZ372" i="6"/>
  <c r="BY373" i="6"/>
  <c r="BZ373" i="6"/>
  <c r="BY374" i="6"/>
  <c r="BZ374" i="6"/>
  <c r="BY375" i="6"/>
  <c r="BZ375" i="6"/>
  <c r="BY376" i="6"/>
  <c r="BZ376" i="6"/>
  <c r="BY377" i="6"/>
  <c r="BZ377" i="6"/>
  <c r="BY378" i="6"/>
  <c r="BZ378" i="6"/>
  <c r="BY379" i="6"/>
  <c r="BZ379" i="6"/>
  <c r="BY380" i="6"/>
  <c r="BZ380" i="6"/>
  <c r="BY381" i="6"/>
  <c r="BZ381" i="6"/>
  <c r="BY382" i="6"/>
  <c r="BZ382" i="6"/>
  <c r="BY383" i="6"/>
  <c r="BZ383" i="6"/>
  <c r="BY384" i="6"/>
  <c r="BZ384" i="6"/>
  <c r="BY385" i="6"/>
  <c r="BZ385" i="6"/>
  <c r="BY386" i="6"/>
  <c r="BZ386" i="6"/>
  <c r="BY387" i="6"/>
  <c r="BZ387" i="6"/>
  <c r="BY388" i="6"/>
  <c r="BZ388" i="6"/>
  <c r="BY389" i="6"/>
  <c r="BZ389" i="6"/>
  <c r="BY390" i="6"/>
  <c r="BZ390" i="6"/>
  <c r="BY391" i="6"/>
  <c r="BZ391" i="6"/>
  <c r="BY392" i="6"/>
  <c r="BZ392" i="6"/>
  <c r="BY393" i="6"/>
  <c r="BZ393" i="6"/>
  <c r="BY394" i="6"/>
  <c r="BZ394" i="6"/>
  <c r="BY395" i="6"/>
  <c r="BZ395" i="6"/>
  <c r="BY396" i="6"/>
  <c r="BZ396" i="6"/>
  <c r="BY397" i="6"/>
  <c r="BZ397" i="6"/>
  <c r="BY398" i="6"/>
  <c r="BZ398" i="6"/>
  <c r="BY399" i="6"/>
  <c r="BZ399" i="6"/>
  <c r="BY400" i="6"/>
  <c r="BZ400" i="6"/>
  <c r="BY401" i="6"/>
  <c r="BZ401" i="6"/>
  <c r="BY402" i="6"/>
  <c r="BZ402" i="6"/>
  <c r="BY3" i="6"/>
  <c r="BZ3" i="6"/>
  <c r="BY4" i="6"/>
  <c r="BZ4" i="6"/>
  <c r="BY5" i="6"/>
  <c r="BZ5" i="6"/>
  <c r="BY6" i="6"/>
  <c r="BZ6" i="6"/>
  <c r="BY7" i="6"/>
  <c r="BZ7" i="6"/>
  <c r="BY8" i="6"/>
  <c r="BZ8" i="6"/>
  <c r="BY9" i="6"/>
  <c r="BZ9" i="6"/>
  <c r="BY10" i="6"/>
  <c r="BZ10" i="6"/>
  <c r="BY11" i="6"/>
  <c r="BZ11" i="6"/>
  <c r="BY12" i="6"/>
  <c r="BZ12" i="6"/>
  <c r="BY13" i="6"/>
  <c r="BZ13" i="6"/>
  <c r="BZ2" i="6"/>
  <c r="BY2" i="6"/>
  <c r="I20" i="11"/>
  <c r="M14" i="11" s="1"/>
  <c r="B1" i="61"/>
  <c r="B1" i="59"/>
  <c r="B1" i="54"/>
  <c r="B1" i="48"/>
  <c r="D10" i="47"/>
  <c r="D9" i="47"/>
  <c r="D8" i="47"/>
  <c r="D7" i="47"/>
  <c r="A19" i="11"/>
  <c r="A18" i="11"/>
  <c r="A17" i="11"/>
  <c r="A16" i="11"/>
  <c r="A15" i="11"/>
  <c r="BP24" i="6"/>
  <c r="BP23" i="6"/>
  <c r="BP22" i="6"/>
  <c r="BP20" i="6"/>
  <c r="BP19" i="6"/>
  <c r="BP18" i="6"/>
  <c r="BP16" i="6"/>
  <c r="BP15" i="6"/>
  <c r="BP14" i="6"/>
  <c r="BP12" i="6"/>
  <c r="BP11" i="6"/>
  <c r="BP10" i="6"/>
  <c r="BP8" i="6"/>
  <c r="BP7" i="6"/>
  <c r="BP6" i="6"/>
  <c r="BN24" i="6"/>
  <c r="BO24" i="6" s="1"/>
  <c r="BN20" i="6"/>
  <c r="BN16" i="6"/>
  <c r="BO16" i="6" s="1"/>
  <c r="BN12" i="6"/>
  <c r="BO12" i="6" s="1"/>
  <c r="C22" i="5" s="1"/>
  <c r="BN8" i="6"/>
  <c r="BO8" i="6" s="1"/>
  <c r="BN4" i="6"/>
  <c r="BO4" i="6" s="1"/>
  <c r="BN23" i="6"/>
  <c r="BO23" i="6" s="1"/>
  <c r="BN19" i="6"/>
  <c r="BN15" i="6"/>
  <c r="BN11" i="6"/>
  <c r="BN7" i="6"/>
  <c r="BN3" i="6"/>
  <c r="BN18" i="6"/>
  <c r="BO18" i="6" s="1"/>
  <c r="BN14" i="6"/>
  <c r="BN10" i="6"/>
  <c r="BN6" i="6"/>
  <c r="BO6" i="6" s="1"/>
  <c r="BN22" i="6"/>
  <c r="BO22" i="6" s="1"/>
  <c r="B1" i="46"/>
  <c r="B1" i="45"/>
  <c r="B1" i="44"/>
  <c r="B1" i="42"/>
  <c r="B1" i="41"/>
  <c r="BP4" i="6"/>
  <c r="BP3" i="6"/>
  <c r="BP2" i="6"/>
  <c r="BL4" i="6"/>
  <c r="BL3" i="6"/>
  <c r="BL2" i="6"/>
  <c r="BN2" i="6"/>
  <c r="BO2" i="6" s="1"/>
  <c r="BK4" i="6"/>
  <c r="BK5" i="6"/>
  <c r="BK6" i="6"/>
  <c r="BK7" i="6"/>
  <c r="BK8" i="6"/>
  <c r="BK9" i="6"/>
  <c r="BK10" i="6"/>
  <c r="BK11" i="6"/>
  <c r="BK12" i="6"/>
  <c r="BK13" i="6"/>
  <c r="BK14" i="6"/>
  <c r="BK15" i="6"/>
  <c r="BK16" i="6"/>
  <c r="BK17" i="6"/>
  <c r="BK18" i="6"/>
  <c r="BK19" i="6"/>
  <c r="BK20" i="6"/>
  <c r="BK21" i="6"/>
  <c r="BK22" i="6"/>
  <c r="BK23" i="6"/>
  <c r="BK24" i="6"/>
  <c r="BK25" i="6"/>
  <c r="BK26" i="6"/>
  <c r="BK27" i="6"/>
  <c r="BK28" i="6"/>
  <c r="BK29" i="6"/>
  <c r="BK30" i="6"/>
  <c r="BK31" i="6"/>
  <c r="BK32" i="6"/>
  <c r="BK33" i="6"/>
  <c r="BK34" i="6"/>
  <c r="BK35" i="6"/>
  <c r="BK36" i="6"/>
  <c r="BK37" i="6"/>
  <c r="BK38" i="6"/>
  <c r="BK39" i="6"/>
  <c r="BK40" i="6"/>
  <c r="BK41" i="6"/>
  <c r="BK3" i="6"/>
  <c r="BC41" i="6"/>
  <c r="BC40" i="6"/>
  <c r="BH40" i="6" s="1"/>
  <c r="BC39" i="6"/>
  <c r="BH39" i="6" s="1"/>
  <c r="BC38" i="6"/>
  <c r="BC37" i="6"/>
  <c r="BC36" i="6"/>
  <c r="BC35" i="6"/>
  <c r="BC34" i="6"/>
  <c r="BH34" i="6" s="1"/>
  <c r="BC33" i="6"/>
  <c r="BC32" i="6"/>
  <c r="BC31" i="6"/>
  <c r="BH31" i="6" s="1"/>
  <c r="BC30" i="6"/>
  <c r="BC29" i="6"/>
  <c r="BC28" i="6"/>
  <c r="BC27" i="6"/>
  <c r="BC26" i="6"/>
  <c r="BH26" i="6" s="1"/>
  <c r="BC25" i="6"/>
  <c r="BC24" i="6"/>
  <c r="BH24" i="6" s="1"/>
  <c r="BC23" i="6"/>
  <c r="BC22" i="6"/>
  <c r="BH22" i="6" s="1"/>
  <c r="BC21" i="6"/>
  <c r="BC20" i="6"/>
  <c r="BH20" i="6" s="1"/>
  <c r="BC19" i="6"/>
  <c r="BH19" i="6" s="1"/>
  <c r="BC18" i="6"/>
  <c r="BH18" i="6" s="1"/>
  <c r="BC17" i="6"/>
  <c r="BH17" i="6" s="1"/>
  <c r="BC16" i="6"/>
  <c r="BH16" i="6" s="1"/>
  <c r="BC15" i="6"/>
  <c r="BH15" i="6" s="1"/>
  <c r="BC14" i="6"/>
  <c r="BC13" i="6"/>
  <c r="BC12" i="6"/>
  <c r="BC11" i="6"/>
  <c r="BC10" i="6"/>
  <c r="BC9" i="6"/>
  <c r="BC8" i="6"/>
  <c r="BC7" i="6"/>
  <c r="BC6" i="6"/>
  <c r="BH6" i="6" s="1"/>
  <c r="BC5" i="6"/>
  <c r="BC4" i="6"/>
  <c r="BC3" i="6"/>
  <c r="BH3" i="6" s="1"/>
  <c r="BG41" i="6"/>
  <c r="BJ41" i="6" s="1"/>
  <c r="BG40" i="6"/>
  <c r="BI40" i="6"/>
  <c r="BG39" i="6"/>
  <c r="BJ39" i="6" s="1"/>
  <c r="BG38" i="6"/>
  <c r="BI38" i="6" s="1"/>
  <c r="BJ38" i="6"/>
  <c r="BG37" i="6"/>
  <c r="BJ37" i="6" s="1"/>
  <c r="BG36" i="6"/>
  <c r="BI36" i="6" s="1"/>
  <c r="BG35" i="6"/>
  <c r="BI35" i="6" s="1"/>
  <c r="BG34" i="6"/>
  <c r="BJ34" i="6" s="1"/>
  <c r="BI34" i="6"/>
  <c r="BG33" i="6"/>
  <c r="BJ33" i="6" s="1"/>
  <c r="BG32" i="6"/>
  <c r="BI32" i="6"/>
  <c r="BG31" i="6"/>
  <c r="BJ31" i="6" s="1"/>
  <c r="BG30" i="6"/>
  <c r="BH30" i="6" s="1"/>
  <c r="BG29" i="6"/>
  <c r="BJ29" i="6" s="1"/>
  <c r="BI29" i="6"/>
  <c r="BG28" i="6"/>
  <c r="BI28" i="6" s="1"/>
  <c r="BJ28" i="6"/>
  <c r="BG27" i="6"/>
  <c r="BJ27" i="6" s="1"/>
  <c r="BI27" i="6"/>
  <c r="BG26" i="6"/>
  <c r="BI26" i="6" s="1"/>
  <c r="BG25" i="6"/>
  <c r="BI25" i="6" s="1"/>
  <c r="BG24" i="6"/>
  <c r="BI24" i="6" s="1"/>
  <c r="BG23" i="6"/>
  <c r="BH23" i="6" s="1"/>
  <c r="BJ23" i="6"/>
  <c r="BG22" i="6"/>
  <c r="BJ22" i="6" s="1"/>
  <c r="BG21" i="6"/>
  <c r="BI21" i="6" s="1"/>
  <c r="BG20" i="6"/>
  <c r="BI20" i="6" s="1"/>
  <c r="BG19" i="6"/>
  <c r="BI19" i="6" s="1"/>
  <c r="BG18" i="6"/>
  <c r="BI18" i="6" s="1"/>
  <c r="BG17" i="6"/>
  <c r="BI17" i="6" s="1"/>
  <c r="BG16" i="6"/>
  <c r="BJ16" i="6" s="1"/>
  <c r="BI16" i="6"/>
  <c r="BG15" i="6"/>
  <c r="BJ15" i="6" s="1"/>
  <c r="BG14" i="6"/>
  <c r="BJ14" i="6" s="1"/>
  <c r="BG13" i="6"/>
  <c r="BH13" i="6" s="1"/>
  <c r="BG12" i="6"/>
  <c r="BI12" i="6" s="1"/>
  <c r="BJ12" i="6"/>
  <c r="BG11" i="6"/>
  <c r="BJ11" i="6" s="1"/>
  <c r="BG10" i="6"/>
  <c r="BI10" i="6"/>
  <c r="BG9" i="6"/>
  <c r="BJ9" i="6" s="1"/>
  <c r="BG8" i="6"/>
  <c r="BI8" i="6" s="1"/>
  <c r="BG7" i="6"/>
  <c r="BI7" i="6" s="1"/>
  <c r="BJ7" i="6"/>
  <c r="BG6" i="6"/>
  <c r="BI6" i="6"/>
  <c r="BG5" i="6"/>
  <c r="BI5" i="6" s="1"/>
  <c r="BG4" i="6"/>
  <c r="BI4" i="6" s="1"/>
  <c r="BG3" i="6"/>
  <c r="BI3" i="6" s="1"/>
  <c r="B1" i="31"/>
  <c r="AC41" i="6"/>
  <c r="AC40" i="6"/>
  <c r="AC39" i="6"/>
  <c r="AE39" i="6" s="1"/>
  <c r="AC38" i="6"/>
  <c r="AC37" i="6"/>
  <c r="AE37" i="6" s="1"/>
  <c r="AC36" i="6"/>
  <c r="AC34" i="6"/>
  <c r="AC35" i="6"/>
  <c r="AC33" i="6"/>
  <c r="AC32" i="6"/>
  <c r="AC31" i="6"/>
  <c r="AC30" i="6"/>
  <c r="AC29" i="6"/>
  <c r="AC28" i="6"/>
  <c r="AC27" i="6"/>
  <c r="AC26" i="6"/>
  <c r="AC25" i="6"/>
  <c r="AC24" i="6"/>
  <c r="AC23" i="6"/>
  <c r="AC22" i="6"/>
  <c r="AC21" i="6"/>
  <c r="AC20" i="6"/>
  <c r="AC19" i="6"/>
  <c r="AC18" i="6"/>
  <c r="AC17" i="6"/>
  <c r="AE17" i="6" s="1"/>
  <c r="AC16" i="6"/>
  <c r="AC15" i="6"/>
  <c r="AC14" i="6"/>
  <c r="AE14" i="6" s="1"/>
  <c r="AC13" i="6"/>
  <c r="AC12" i="6"/>
  <c r="AC11" i="6"/>
  <c r="AC10" i="6"/>
  <c r="AC8" i="6"/>
  <c r="AC9" i="6"/>
  <c r="AC7" i="6"/>
  <c r="AC6" i="6"/>
  <c r="AE6" i="6" s="1"/>
  <c r="AC5" i="6"/>
  <c r="AE5" i="6" s="1"/>
  <c r="AC4" i="6"/>
  <c r="AC3" i="6"/>
  <c r="BH14" i="6"/>
  <c r="BH4" i="6"/>
  <c r="BH28" i="6"/>
  <c r="BI14" i="6"/>
  <c r="BH5" i="6"/>
  <c r="BH29" i="6"/>
  <c r="BH7" i="6"/>
  <c r="BI39" i="6"/>
  <c r="BI31" i="6"/>
  <c r="BI15" i="6"/>
  <c r="BJ30" i="6"/>
  <c r="BJ6" i="6"/>
  <c r="BJ36" i="6"/>
  <c r="BJ4" i="6"/>
  <c r="BJ19" i="6"/>
  <c r="BJ18" i="6"/>
  <c r="BJ10" i="6"/>
  <c r="BJ40" i="6"/>
  <c r="BJ32" i="6"/>
  <c r="BJ24" i="6"/>
  <c r="BT2" i="6"/>
  <c r="BT3" i="6"/>
  <c r="BT4" i="6"/>
  <c r="BO3" i="6"/>
  <c r="BO7" i="6"/>
  <c r="BO15" i="6"/>
  <c r="BO10" i="6"/>
  <c r="BO11" i="6"/>
  <c r="BO19" i="6"/>
  <c r="BO14" i="6"/>
  <c r="BO20" i="6"/>
  <c r="F23" i="23"/>
  <c r="D35" i="23" s="1"/>
  <c r="C23" i="23"/>
  <c r="D34" i="23" s="1"/>
  <c r="M302" i="5"/>
  <c r="M296" i="5"/>
  <c r="M288" i="5"/>
  <c r="M282" i="5"/>
  <c r="M281" i="5" s="1"/>
  <c r="M274" i="5"/>
  <c r="M268" i="5"/>
  <c r="M257" i="5"/>
  <c r="M251" i="5"/>
  <c r="M245" i="5"/>
  <c r="M237" i="5"/>
  <c r="M236" i="5" s="1"/>
  <c r="M229" i="5"/>
  <c r="M228" i="5" s="1"/>
  <c r="M218" i="5"/>
  <c r="M212" i="5"/>
  <c r="M211" i="5" s="1"/>
  <c r="M204" i="5"/>
  <c r="M196" i="5"/>
  <c r="M188" i="5"/>
  <c r="M187" i="5" s="1"/>
  <c r="M177" i="5"/>
  <c r="M176" i="5" s="1"/>
  <c r="M169" i="5"/>
  <c r="M168" i="5" s="1"/>
  <c r="M161" i="5"/>
  <c r="M160" i="5" s="1"/>
  <c r="M153" i="5"/>
  <c r="M147" i="5"/>
  <c r="M139" i="5"/>
  <c r="M133" i="5"/>
  <c r="M125" i="5"/>
  <c r="M117" i="5"/>
  <c r="M111" i="5"/>
  <c r="M103" i="5"/>
  <c r="M97" i="5"/>
  <c r="M86" i="5"/>
  <c r="M78" i="5"/>
  <c r="M72" i="5"/>
  <c r="M64" i="5"/>
  <c r="M63" i="5" s="1"/>
  <c r="M56" i="5"/>
  <c r="M50" i="5"/>
  <c r="M44" i="5"/>
  <c r="M43" i="5" s="1"/>
  <c r="M33" i="5"/>
  <c r="M96" i="5"/>
  <c r="Y14" i="6"/>
  <c r="V14" i="6" s="1"/>
  <c r="J5" i="6"/>
  <c r="J4" i="6"/>
  <c r="J3" i="6"/>
  <c r="G3" i="6"/>
  <c r="P316" i="6" s="1"/>
  <c r="G4" i="6"/>
  <c r="P159" i="6" s="1"/>
  <c r="G5" i="6"/>
  <c r="P37" i="6" s="1"/>
  <c r="G2" i="6"/>
  <c r="P363" i="6" s="1"/>
  <c r="P138" i="6"/>
  <c r="P123" i="6"/>
  <c r="P134" i="6"/>
  <c r="P101" i="6"/>
  <c r="P83" i="6"/>
  <c r="P63" i="6"/>
  <c r="P30" i="6"/>
  <c r="P355" i="6"/>
  <c r="P103" i="6"/>
  <c r="P133" i="6"/>
  <c r="P115" i="6"/>
  <c r="P95" i="6"/>
  <c r="P47" i="6"/>
  <c r="P29" i="6"/>
  <c r="P7" i="6"/>
  <c r="P284" i="6"/>
  <c r="P350" i="6"/>
  <c r="P114" i="6"/>
  <c r="P94" i="6"/>
  <c r="P61" i="6"/>
  <c r="P43" i="6"/>
  <c r="P28" i="6"/>
  <c r="P6" i="6"/>
  <c r="P380" i="6"/>
  <c r="P349" i="6"/>
  <c r="P85" i="6"/>
  <c r="P70" i="6"/>
  <c r="P52" i="6"/>
  <c r="P18" i="6"/>
  <c r="P400" i="6"/>
  <c r="P364" i="6"/>
  <c r="P69" i="6"/>
  <c r="P31" i="6"/>
  <c r="P392" i="6"/>
  <c r="P146" i="6"/>
  <c r="P126" i="6"/>
  <c r="P93" i="6"/>
  <c r="P75" i="6"/>
  <c r="P42" i="6"/>
  <c r="P27" i="6"/>
  <c r="P5" i="6"/>
  <c r="P376" i="6"/>
  <c r="P84" i="6"/>
  <c r="P15" i="6"/>
  <c r="P143" i="6"/>
  <c r="P125" i="6"/>
  <c r="P107" i="6"/>
  <c r="P92" i="6"/>
  <c r="P74" i="6"/>
  <c r="P59" i="6"/>
  <c r="P338" i="6"/>
  <c r="P374" i="6"/>
  <c r="P102" i="6"/>
  <c r="P51" i="6"/>
  <c r="P21" i="6"/>
  <c r="P124" i="6"/>
  <c r="P106" i="6"/>
  <c r="P71" i="6"/>
  <c r="P53" i="6"/>
  <c r="P38" i="6"/>
  <c r="P19" i="6"/>
  <c r="P347" i="6"/>
  <c r="P366" i="6"/>
  <c r="P244" i="6"/>
  <c r="P180" i="6"/>
  <c r="P301" i="6"/>
  <c r="P278" i="6"/>
  <c r="P310" i="6"/>
  <c r="P20" i="6"/>
  <c r="P243" i="6"/>
  <c r="P233" i="6"/>
  <c r="P223" i="6"/>
  <c r="P211" i="6"/>
  <c r="P201" i="6"/>
  <c r="P179" i="6"/>
  <c r="P337" i="6"/>
  <c r="P248" i="6"/>
  <c r="P390" i="6"/>
  <c r="P379" i="6"/>
  <c r="P365" i="6"/>
  <c r="P352" i="6"/>
  <c r="P149" i="6"/>
  <c r="P157" i="6"/>
  <c r="P165" i="6"/>
  <c r="P173" i="6"/>
  <c r="P181" i="6"/>
  <c r="P189" i="6"/>
  <c r="P197" i="6"/>
  <c r="P213" i="6"/>
  <c r="P221" i="6"/>
  <c r="P229" i="6"/>
  <c r="P237" i="6"/>
  <c r="P245" i="6"/>
  <c r="P166" i="6"/>
  <c r="P206" i="6"/>
  <c r="P214" i="6"/>
  <c r="P230" i="6"/>
  <c r="P238" i="6"/>
  <c r="P150" i="6"/>
  <c r="P174" i="6"/>
  <c r="P198" i="6"/>
  <c r="P222" i="6"/>
  <c r="P246" i="6"/>
  <c r="P224" i="6"/>
  <c r="P170" i="6"/>
  <c r="P220" i="6"/>
  <c r="P241" i="6"/>
  <c r="P209" i="6"/>
  <c r="P177" i="6"/>
  <c r="P228" i="6"/>
  <c r="P218" i="6"/>
  <c r="P196" i="6"/>
  <c r="P290" i="6"/>
  <c r="P398" i="6"/>
  <c r="P387" i="6"/>
  <c r="P373" i="6"/>
  <c r="P360" i="6"/>
  <c r="P348" i="6"/>
  <c r="P142" i="6"/>
  <c r="P132" i="6"/>
  <c r="P122" i="6"/>
  <c r="P110" i="6"/>
  <c r="P100" i="6"/>
  <c r="P90" i="6"/>
  <c r="P68" i="6"/>
  <c r="P58" i="6"/>
  <c r="P46" i="6"/>
  <c r="P36" i="6"/>
  <c r="P26" i="6"/>
  <c r="P4" i="6"/>
  <c r="P217" i="6"/>
  <c r="P207" i="6"/>
  <c r="P195" i="6"/>
  <c r="P185" i="6"/>
  <c r="P175" i="6"/>
  <c r="P163" i="6"/>
  <c r="P153" i="6"/>
  <c r="P343" i="6"/>
  <c r="P255" i="6"/>
  <c r="P397" i="6"/>
  <c r="P384" i="6"/>
  <c r="P372" i="6"/>
  <c r="P202" i="6"/>
  <c r="P160" i="6"/>
  <c r="P232" i="6"/>
  <c r="P200" i="6"/>
  <c r="P168" i="6"/>
  <c r="P187" i="6"/>
  <c r="P323" i="6"/>
  <c r="P186" i="6"/>
  <c r="P353" i="6"/>
  <c r="P361" i="6"/>
  <c r="P369" i="6"/>
  <c r="P377" i="6"/>
  <c r="P385" i="6"/>
  <c r="P393" i="6"/>
  <c r="P401" i="6"/>
  <c r="P354" i="6"/>
  <c r="P370" i="6"/>
  <c r="P378" i="6"/>
  <c r="P394" i="6"/>
  <c r="P402" i="6"/>
  <c r="P362" i="6"/>
  <c r="P386" i="6"/>
  <c r="P351" i="6"/>
  <c r="P359" i="6"/>
  <c r="P367" i="6"/>
  <c r="P375" i="6"/>
  <c r="P383" i="6"/>
  <c r="P391" i="6"/>
  <c r="P399" i="6"/>
  <c r="P141" i="6"/>
  <c r="P131" i="6"/>
  <c r="P119" i="6"/>
  <c r="P109" i="6"/>
  <c r="P99" i="6"/>
  <c r="P87" i="6"/>
  <c r="P77" i="6"/>
  <c r="P67" i="6"/>
  <c r="P55" i="6"/>
  <c r="P45" i="6"/>
  <c r="P35" i="6"/>
  <c r="P23" i="6"/>
  <c r="P236" i="6"/>
  <c r="P226" i="6"/>
  <c r="P216" i="6"/>
  <c r="P204" i="6"/>
  <c r="P194" i="6"/>
  <c r="P172" i="6"/>
  <c r="P330" i="6"/>
  <c r="P396" i="6"/>
  <c r="P382" i="6"/>
  <c r="P371" i="6"/>
  <c r="P357" i="6"/>
  <c r="P212" i="6"/>
  <c r="P192" i="6"/>
  <c r="P148" i="6"/>
  <c r="P242" i="6"/>
  <c r="P210" i="6"/>
  <c r="P178" i="6"/>
  <c r="P156" i="6"/>
  <c r="P199" i="6"/>
  <c r="P167" i="6"/>
  <c r="P335" i="6"/>
  <c r="P240" i="6"/>
  <c r="P164" i="6"/>
  <c r="P16" i="6"/>
  <c r="P24" i="6"/>
  <c r="P40" i="6"/>
  <c r="P48" i="6"/>
  <c r="P56" i="6"/>
  <c r="P64" i="6"/>
  <c r="P72" i="6"/>
  <c r="P80" i="6"/>
  <c r="P88" i="6"/>
  <c r="P96" i="6"/>
  <c r="P104" i="6"/>
  <c r="P112" i="6"/>
  <c r="P120" i="6"/>
  <c r="P128" i="6"/>
  <c r="P144" i="6"/>
  <c r="P9" i="6"/>
  <c r="P17" i="6"/>
  <c r="P33" i="6"/>
  <c r="P41" i="6"/>
  <c r="P65" i="6"/>
  <c r="P73" i="6"/>
  <c r="P89" i="6"/>
  <c r="P105" i="6"/>
  <c r="P113" i="6"/>
  <c r="P121" i="6"/>
  <c r="P137" i="6"/>
  <c r="P145" i="6"/>
  <c r="P25" i="6"/>
  <c r="P57" i="6"/>
  <c r="P97" i="6"/>
  <c r="P129" i="6"/>
  <c r="P140" i="6"/>
  <c r="P130" i="6"/>
  <c r="P108" i="6"/>
  <c r="P98" i="6"/>
  <c r="P86" i="6"/>
  <c r="P76" i="6"/>
  <c r="P66" i="6"/>
  <c r="P44" i="6"/>
  <c r="P34" i="6"/>
  <c r="P12" i="6"/>
  <c r="P147" i="6"/>
  <c r="P235" i="6"/>
  <c r="P225" i="6"/>
  <c r="P215" i="6"/>
  <c r="P203" i="6"/>
  <c r="P193" i="6"/>
  <c r="P183" i="6"/>
  <c r="P171" i="6"/>
  <c r="P161" i="6"/>
  <c r="P151" i="6"/>
  <c r="P339" i="6"/>
  <c r="P250" i="6"/>
  <c r="P395" i="6"/>
  <c r="P381" i="6"/>
  <c r="P368" i="6"/>
  <c r="P356" i="6"/>
  <c r="C49" i="23"/>
  <c r="C47" i="23"/>
  <c r="F17" i="6"/>
  <c r="L264" i="5" s="1"/>
  <c r="F16" i="6"/>
  <c r="L225" i="5" s="1"/>
  <c r="F15" i="6"/>
  <c r="F14" i="6"/>
  <c r="L93" i="5" s="1"/>
  <c r="M203" i="5"/>
  <c r="M124" i="5"/>
  <c r="M85" i="5"/>
  <c r="F13" i="6"/>
  <c r="M32" i="5"/>
  <c r="M244" i="5"/>
  <c r="M10" i="5"/>
  <c r="F3" i="23"/>
  <c r="C3" i="23"/>
  <c r="B3" i="19"/>
  <c r="B2" i="19"/>
  <c r="B1" i="19"/>
  <c r="E2" i="17"/>
  <c r="C2" i="17"/>
  <c r="D1" i="12"/>
  <c r="B1" i="12"/>
  <c r="AD41" i="6"/>
  <c r="AE41" i="6" s="1"/>
  <c r="AD19" i="6"/>
  <c r="AE19" i="6" s="1"/>
  <c r="AD21" i="6"/>
  <c r="AD22" i="6"/>
  <c r="AE22" i="6" s="1"/>
  <c r="AD24" i="6"/>
  <c r="AD25" i="6"/>
  <c r="AE25" i="6" s="1"/>
  <c r="AD27" i="6"/>
  <c r="AD29" i="6"/>
  <c r="AD30" i="6"/>
  <c r="AD32" i="6"/>
  <c r="AD33" i="6"/>
  <c r="AD35" i="6"/>
  <c r="AD37" i="6"/>
  <c r="AD39" i="6"/>
  <c r="AD5" i="6"/>
  <c r="AD6" i="6"/>
  <c r="AD8" i="6"/>
  <c r="AE8" i="6" s="1"/>
  <c r="AD10" i="6"/>
  <c r="AE10" i="6" s="1"/>
  <c r="AD11" i="6"/>
  <c r="AE11" i="6" s="1"/>
  <c r="AD12" i="6"/>
  <c r="AD14" i="6"/>
  <c r="AD16" i="6"/>
  <c r="AE16" i="6" s="1"/>
  <c r="AD17" i="6"/>
  <c r="AD3" i="6"/>
  <c r="AE24" i="6"/>
  <c r="K15" i="11"/>
  <c r="K16" i="11"/>
  <c r="K17" i="11"/>
  <c r="K18" i="11"/>
  <c r="K19" i="11"/>
  <c r="K14" i="11"/>
  <c r="K20" i="11" s="1"/>
  <c r="E350" i="5"/>
  <c r="E344" i="5"/>
  <c r="E337" i="5"/>
  <c r="E326" i="5"/>
  <c r="E319" i="5"/>
  <c r="E313" i="5"/>
  <c r="J15" i="11"/>
  <c r="J16" i="11"/>
  <c r="J17" i="11"/>
  <c r="J18" i="11"/>
  <c r="J19" i="11"/>
  <c r="J14" i="11"/>
  <c r="A14" i="11"/>
  <c r="B353" i="5"/>
  <c r="B352" i="5"/>
  <c r="B351" i="5"/>
  <c r="B347" i="5"/>
  <c r="B346" i="5"/>
  <c r="B345" i="5"/>
  <c r="B341" i="5"/>
  <c r="B340" i="5"/>
  <c r="B339" i="5"/>
  <c r="B338" i="5"/>
  <c r="B334" i="5"/>
  <c r="B333" i="5"/>
  <c r="B332" i="5"/>
  <c r="B331" i="5"/>
  <c r="B330" i="5"/>
  <c r="B329" i="5"/>
  <c r="B328" i="5"/>
  <c r="B327" i="5"/>
  <c r="B323" i="5"/>
  <c r="B322" i="5"/>
  <c r="B321" i="5"/>
  <c r="B320" i="5"/>
  <c r="B316" i="5"/>
  <c r="B315" i="5"/>
  <c r="B314" i="5"/>
  <c r="B350" i="5"/>
  <c r="B344" i="5"/>
  <c r="B337" i="5"/>
  <c r="B326" i="5"/>
  <c r="B319" i="5"/>
  <c r="B313" i="5"/>
  <c r="F2" i="5"/>
  <c r="F3" i="5"/>
  <c r="C3" i="5"/>
  <c r="C2" i="5"/>
  <c r="B1" i="5"/>
  <c r="M195" i="5"/>
  <c r="G195" i="5" s="1"/>
  <c r="G339" i="5" s="1"/>
  <c r="M71" i="5"/>
  <c r="G71" i="5"/>
  <c r="G322" i="5" s="1"/>
  <c r="M146" i="5"/>
  <c r="M18" i="5"/>
  <c r="M295" i="5"/>
  <c r="M267" i="5"/>
  <c r="M132" i="5"/>
  <c r="M110" i="5"/>
  <c r="L40" i="5"/>
  <c r="D319" i="5" s="1"/>
  <c r="F319" i="5" s="1"/>
  <c r="L184" i="5"/>
  <c r="G185" i="5" s="1"/>
  <c r="F184" i="5" s="1"/>
  <c r="D337" i="5"/>
  <c r="F337" i="5" s="1"/>
  <c r="V20" i="6"/>
  <c r="T14" i="6"/>
  <c r="G265" i="5" l="1"/>
  <c r="F264" i="5" s="1"/>
  <c r="D350" i="5"/>
  <c r="BJ8" i="6"/>
  <c r="BI22" i="6"/>
  <c r="BH35" i="6"/>
  <c r="BH27" i="6"/>
  <c r="AE12" i="6"/>
  <c r="G160" i="5"/>
  <c r="BJ26" i="6"/>
  <c r="BH11" i="6"/>
  <c r="BI11" i="6"/>
  <c r="BH21" i="6"/>
  <c r="E240" i="5"/>
  <c r="G176" i="5"/>
  <c r="G334" i="5" s="1"/>
  <c r="G10" i="5"/>
  <c r="G314" i="5" s="1"/>
  <c r="C240" i="5"/>
  <c r="BJ17" i="6"/>
  <c r="G187" i="5"/>
  <c r="G338" i="5" s="1"/>
  <c r="G96" i="5"/>
  <c r="AD20" i="6" s="1"/>
  <c r="AE20" i="6" s="1"/>
  <c r="G211" i="5"/>
  <c r="G341" i="5" s="1"/>
  <c r="AE32" i="6"/>
  <c r="G228" i="5"/>
  <c r="G345" i="5" s="1"/>
  <c r="BJ5" i="6"/>
  <c r="E189" i="5"/>
  <c r="G132" i="5"/>
  <c r="AD28" i="6" s="1"/>
  <c r="AE28" i="6" s="1"/>
  <c r="AE30" i="6"/>
  <c r="G85" i="5"/>
  <c r="G63" i="5"/>
  <c r="G321" i="5" s="1"/>
  <c r="G236" i="5"/>
  <c r="G346" i="5" s="1"/>
  <c r="BJ25" i="6"/>
  <c r="BH8" i="6"/>
  <c r="E275" i="5"/>
  <c r="BJ35" i="6"/>
  <c r="C81" i="5"/>
  <c r="AE33" i="6"/>
  <c r="G267" i="5"/>
  <c r="G351" i="5" s="1"/>
  <c r="AE27" i="6"/>
  <c r="G203" i="5"/>
  <c r="G340" i="5" s="1"/>
  <c r="BJ21" i="6"/>
  <c r="BH10" i="6"/>
  <c r="BH32" i="6"/>
  <c r="AE29" i="6"/>
  <c r="BH9" i="6"/>
  <c r="G295" i="5"/>
  <c r="G353" i="5" s="1"/>
  <c r="C189" i="5"/>
  <c r="BI33" i="6"/>
  <c r="G244" i="5"/>
  <c r="G347" i="5" s="1"/>
  <c r="BH12" i="6"/>
  <c r="G43" i="5"/>
  <c r="G124" i="5"/>
  <c r="G329" i="5" s="1"/>
  <c r="G18" i="5"/>
  <c r="AD4" i="6" s="1"/>
  <c r="AE4" i="6" s="1"/>
  <c r="G146" i="5"/>
  <c r="AD31" i="6" s="1"/>
  <c r="AE31" i="6" s="1"/>
  <c r="AE3" i="6"/>
  <c r="G168" i="5"/>
  <c r="AE35" i="6"/>
  <c r="G32" i="5"/>
  <c r="AD15" i="6"/>
  <c r="AE15" i="6" s="1"/>
  <c r="AE21" i="6"/>
  <c r="G281" i="5"/>
  <c r="G352" i="5" s="1"/>
  <c r="D23" i="5"/>
  <c r="BH36" i="6"/>
  <c r="E8" i="17"/>
  <c r="D10" i="17" s="1"/>
  <c r="AD36" i="6"/>
  <c r="AE36" i="6" s="1"/>
  <c r="G333" i="5"/>
  <c r="E100" i="5"/>
  <c r="E136" i="5"/>
  <c r="E89" i="5"/>
  <c r="E120" i="5"/>
  <c r="AD13" i="6"/>
  <c r="AE13" i="6" s="1"/>
  <c r="G94" i="5"/>
  <c r="F93" i="5" s="1"/>
  <c r="D326" i="5"/>
  <c r="F326" i="5" s="1"/>
  <c r="C28" i="5"/>
  <c r="E238" i="5"/>
  <c r="C142" i="5"/>
  <c r="C106" i="5"/>
  <c r="E34" i="5"/>
  <c r="E252" i="5"/>
  <c r="C232" i="5"/>
  <c r="C114" i="5"/>
  <c r="P118" i="6"/>
  <c r="P136" i="6"/>
  <c r="P231" i="6"/>
  <c r="P13" i="6"/>
  <c r="P234" i="6"/>
  <c r="P78" i="6"/>
  <c r="P188" i="6"/>
  <c r="P205" i="6"/>
  <c r="P10" i="6"/>
  <c r="P39" i="6"/>
  <c r="P117" i="6"/>
  <c r="P62" i="6"/>
  <c r="E26" i="5"/>
  <c r="E269" i="5"/>
  <c r="C67" i="5"/>
  <c r="C299" i="5"/>
  <c r="BJ3" i="6"/>
  <c r="BI37" i="6"/>
  <c r="BH41" i="6"/>
  <c r="C285" i="5"/>
  <c r="E205" i="5"/>
  <c r="C207" i="5"/>
  <c r="C36" i="5"/>
  <c r="E283" i="5"/>
  <c r="C128" i="5"/>
  <c r="C75" i="5"/>
  <c r="C89" i="5"/>
  <c r="E45" i="5"/>
  <c r="E297" i="5"/>
  <c r="C191" i="5"/>
  <c r="C100" i="5"/>
  <c r="C156" i="5"/>
  <c r="BI23" i="6"/>
  <c r="BI30" i="6"/>
  <c r="BI41" i="6"/>
  <c r="E219" i="5"/>
  <c r="BJ20" i="6"/>
  <c r="BI9" i="6"/>
  <c r="BH25" i="6"/>
  <c r="E303" i="5"/>
  <c r="E12" i="5"/>
  <c r="C59" i="5"/>
  <c r="E104" i="5"/>
  <c r="C120" i="5"/>
  <c r="E118" i="5"/>
  <c r="C277" i="5"/>
  <c r="C180" i="5"/>
  <c r="C246" i="5"/>
  <c r="C47" i="5"/>
  <c r="C254" i="5"/>
  <c r="E73" i="5"/>
  <c r="C221" i="5"/>
  <c r="E79" i="5"/>
  <c r="C150" i="5"/>
  <c r="C215" i="5"/>
  <c r="E51" i="5"/>
  <c r="E134" i="5"/>
  <c r="C291" i="5"/>
  <c r="C248" i="5"/>
  <c r="BH38" i="6"/>
  <c r="E148" i="5"/>
  <c r="E87" i="5"/>
  <c r="E98" i="5"/>
  <c r="E197" i="5"/>
  <c r="C199" i="5"/>
  <c r="C205" i="5"/>
  <c r="E289" i="5"/>
  <c r="E20" i="5"/>
  <c r="E162" i="5"/>
  <c r="E178" i="5"/>
  <c r="C260" i="5"/>
  <c r="P22" i="6"/>
  <c r="P81" i="6"/>
  <c r="P32" i="6"/>
  <c r="P152" i="6"/>
  <c r="P227" i="6"/>
  <c r="P154" i="6"/>
  <c r="P190" i="6"/>
  <c r="P91" i="6"/>
  <c r="P60" i="6"/>
  <c r="P79" i="6"/>
  <c r="E126" i="5"/>
  <c r="E230" i="5"/>
  <c r="C271" i="5"/>
  <c r="C238" i="5"/>
  <c r="E112" i="5"/>
  <c r="E213" i="5"/>
  <c r="C283" i="5"/>
  <c r="J20" i="11"/>
  <c r="P162" i="6"/>
  <c r="P155" i="6"/>
  <c r="P239" i="6"/>
  <c r="P176" i="6"/>
  <c r="P182" i="6"/>
  <c r="P169" i="6"/>
  <c r="E140" i="5"/>
  <c r="E246" i="5"/>
  <c r="C164" i="5"/>
  <c r="B37" i="5"/>
  <c r="BI13" i="6"/>
  <c r="BH33" i="6"/>
  <c r="E65" i="5"/>
  <c r="C305" i="5"/>
  <c r="C136" i="5"/>
  <c r="E154" i="5"/>
  <c r="E258" i="5"/>
  <c r="C53" i="5"/>
  <c r="E57" i="5"/>
  <c r="C172" i="5"/>
  <c r="P54" i="6"/>
  <c r="P49" i="6"/>
  <c r="P8" i="6"/>
  <c r="P184" i="6"/>
  <c r="P219" i="6"/>
  <c r="P14" i="6"/>
  <c r="P208" i="6"/>
  <c r="P158" i="6"/>
  <c r="P191" i="6"/>
  <c r="P139" i="6"/>
  <c r="P111" i="6"/>
  <c r="P127" i="6"/>
  <c r="C14" i="5"/>
  <c r="E170" i="5"/>
  <c r="BH37" i="6"/>
  <c r="BJ13" i="6"/>
  <c r="F12" i="6"/>
  <c r="L7" i="5" s="1"/>
  <c r="D313" i="5" s="1"/>
  <c r="G350" i="5"/>
  <c r="X2" i="6"/>
  <c r="X4" i="6" s="1"/>
  <c r="G326" i="5"/>
  <c r="U2" i="6"/>
  <c r="U4" i="6" s="1"/>
  <c r="V2" i="6"/>
  <c r="V4" i="6" s="1"/>
  <c r="G337" i="5"/>
  <c r="G320" i="5"/>
  <c r="AD9" i="6"/>
  <c r="AE9" i="6" s="1"/>
  <c r="G332" i="5"/>
  <c r="AD34" i="6"/>
  <c r="AE34" i="6" s="1"/>
  <c r="AD38" i="6"/>
  <c r="AE38" i="6" s="1"/>
  <c r="D344" i="5"/>
  <c r="F344" i="5" s="1"/>
  <c r="G226" i="5"/>
  <c r="F225" i="5" s="1"/>
  <c r="E284" i="5"/>
  <c r="E58" i="5"/>
  <c r="E141" i="5"/>
  <c r="E171" i="5"/>
  <c r="E253" i="5"/>
  <c r="E21" i="5"/>
  <c r="E220" i="5"/>
  <c r="E270" i="5"/>
  <c r="E190" i="5"/>
  <c r="E113" i="5"/>
  <c r="E66" i="5"/>
  <c r="E27" i="5"/>
  <c r="E163" i="5"/>
  <c r="E155" i="5"/>
  <c r="E206" i="5"/>
  <c r="E276" i="5"/>
  <c r="E52" i="5"/>
  <c r="E35" i="5"/>
  <c r="E135" i="5"/>
  <c r="E99" i="5"/>
  <c r="E88" i="5"/>
  <c r="E214" i="5"/>
  <c r="E259" i="5"/>
  <c r="E304" i="5"/>
  <c r="E231" i="5"/>
  <c r="E149" i="5"/>
  <c r="E198" i="5"/>
  <c r="E80" i="5"/>
  <c r="E179" i="5"/>
  <c r="E290" i="5"/>
  <c r="E298" i="5"/>
  <c r="E74" i="5"/>
  <c r="E46" i="5"/>
  <c r="E119" i="5"/>
  <c r="E127" i="5"/>
  <c r="E239" i="5"/>
  <c r="E105" i="5"/>
  <c r="E13" i="5"/>
  <c r="E247" i="5"/>
  <c r="C119" i="5"/>
  <c r="C298" i="5"/>
  <c r="C198" i="5"/>
  <c r="C66" i="5"/>
  <c r="C13" i="5"/>
  <c r="C46" i="5"/>
  <c r="C80" i="5"/>
  <c r="C270" i="5"/>
  <c r="C284" i="5"/>
  <c r="C290" i="5"/>
  <c r="C88" i="5"/>
  <c r="C304" i="5"/>
  <c r="C58" i="5"/>
  <c r="C239" i="5"/>
  <c r="C253" i="5"/>
  <c r="C163" i="5"/>
  <c r="C155" i="5"/>
  <c r="C276" i="5"/>
  <c r="C259" i="5"/>
  <c r="C206" i="5"/>
  <c r="C220" i="5"/>
  <c r="C74" i="5"/>
  <c r="C214" i="5"/>
  <c r="C247" i="5"/>
  <c r="C135" i="5"/>
  <c r="C171" i="5"/>
  <c r="C190" i="5"/>
  <c r="C27" i="5"/>
  <c r="C141" i="5"/>
  <c r="C179" i="5"/>
  <c r="C231" i="5"/>
  <c r="C113" i="5"/>
  <c r="C127" i="5"/>
  <c r="C35" i="5"/>
  <c r="C149" i="5"/>
  <c r="C105" i="5"/>
  <c r="C52" i="5"/>
  <c r="C99" i="5"/>
  <c r="C21" i="5"/>
  <c r="AD7" i="6"/>
  <c r="AE7" i="6" s="1"/>
  <c r="G316" i="5"/>
  <c r="G323" i="5"/>
  <c r="AD18" i="6"/>
  <c r="AE18" i="6" s="1"/>
  <c r="G327" i="5"/>
  <c r="P319" i="6"/>
  <c r="P271" i="6"/>
  <c r="P308" i="6"/>
  <c r="P257" i="6"/>
  <c r="P336" i="6"/>
  <c r="P321" i="6"/>
  <c r="P268" i="6"/>
  <c r="P345" i="6"/>
  <c r="P315" i="6"/>
  <c r="P251" i="6"/>
  <c r="P302" i="6"/>
  <c r="P317" i="6"/>
  <c r="P253" i="6"/>
  <c r="E36" i="5"/>
  <c r="C34" i="5"/>
  <c r="E260" i="5"/>
  <c r="E59" i="5"/>
  <c r="E305" i="5"/>
  <c r="E271" i="5"/>
  <c r="C65" i="5"/>
  <c r="C87" i="5"/>
  <c r="C154" i="5"/>
  <c r="C112" i="5"/>
  <c r="C303" i="5"/>
  <c r="G330" i="5"/>
  <c r="G41" i="5"/>
  <c r="F40" i="5" s="1"/>
  <c r="P329" i="6"/>
  <c r="P303" i="6"/>
  <c r="P320" i="6"/>
  <c r="P291" i="6"/>
  <c r="P331" i="6"/>
  <c r="P280" i="6"/>
  <c r="P327" i="6"/>
  <c r="P326" i="6"/>
  <c r="P294" i="6"/>
  <c r="P309" i="6"/>
  <c r="P249" i="6"/>
  <c r="P306" i="6"/>
  <c r="P388" i="6"/>
  <c r="P50" i="6"/>
  <c r="P135" i="6"/>
  <c r="P328" i="6"/>
  <c r="E67" i="5"/>
  <c r="E81" i="5"/>
  <c r="E53" i="5"/>
  <c r="E299" i="5"/>
  <c r="C126" i="5"/>
  <c r="C140" i="5"/>
  <c r="C219" i="5"/>
  <c r="C170" i="5"/>
  <c r="P264" i="6"/>
  <c r="P252" i="6"/>
  <c r="P340" i="6"/>
  <c r="P266" i="6"/>
  <c r="P300" i="6"/>
  <c r="P260" i="6"/>
  <c r="P247" i="6"/>
  <c r="P286" i="6"/>
  <c r="P270" i="6"/>
  <c r="P293" i="6"/>
  <c r="P358" i="6"/>
  <c r="E14" i="5"/>
  <c r="E156" i="5"/>
  <c r="E150" i="5"/>
  <c r="E114" i="5"/>
  <c r="E291" i="5"/>
  <c r="C252" i="5"/>
  <c r="C269" i="5"/>
  <c r="C104" i="5"/>
  <c r="C297" i="5"/>
  <c r="P275" i="6"/>
  <c r="P265" i="6"/>
  <c r="P279" i="6"/>
  <c r="P312" i="6"/>
  <c r="P258" i="6"/>
  <c r="P273" i="6"/>
  <c r="P254" i="6"/>
  <c r="P262" i="6"/>
  <c r="P285" i="6"/>
  <c r="E22" i="5"/>
  <c r="E28" i="5"/>
  <c r="E199" i="5"/>
  <c r="E191" i="5"/>
  <c r="E180" i="5"/>
  <c r="E142" i="5"/>
  <c r="E75" i="5"/>
  <c r="C73" i="5"/>
  <c r="C275" i="5"/>
  <c r="C162" i="5"/>
  <c r="C57" i="5"/>
  <c r="AD23" i="6"/>
  <c r="AE23" i="6" s="1"/>
  <c r="P287" i="6"/>
  <c r="P276" i="6"/>
  <c r="P289" i="6"/>
  <c r="P322" i="6"/>
  <c r="P282" i="6"/>
  <c r="P283" i="6"/>
  <c r="P342" i="6"/>
  <c r="P341" i="6"/>
  <c r="P277" i="6"/>
  <c r="P263" i="6"/>
  <c r="P389" i="6"/>
  <c r="P116" i="6"/>
  <c r="P3" i="6"/>
  <c r="C20" i="5"/>
  <c r="E106" i="5"/>
  <c r="E221" i="5"/>
  <c r="E215" i="5"/>
  <c r="E172" i="5"/>
  <c r="E128" i="5"/>
  <c r="C134" i="5"/>
  <c r="C79" i="5"/>
  <c r="C230" i="5"/>
  <c r="C118" i="5"/>
  <c r="P297" i="6"/>
  <c r="P292" i="6"/>
  <c r="P288" i="6"/>
  <c r="P272" i="6"/>
  <c r="P299" i="6"/>
  <c r="P332" i="6"/>
  <c r="P281" i="6"/>
  <c r="P314" i="6"/>
  <c r="P295" i="6"/>
  <c r="P267" i="6"/>
  <c r="P334" i="6"/>
  <c r="P333" i="6"/>
  <c r="P269" i="6"/>
  <c r="P274" i="6"/>
  <c r="P296" i="6"/>
  <c r="C12" i="5"/>
  <c r="E47" i="5"/>
  <c r="E164" i="5"/>
  <c r="E254" i="5"/>
  <c r="E248" i="5"/>
  <c r="E207" i="5"/>
  <c r="C197" i="5"/>
  <c r="C213" i="5"/>
  <c r="C289" i="5"/>
  <c r="C178" i="5"/>
  <c r="P307" i="6"/>
  <c r="P324" i="6"/>
  <c r="P298" i="6"/>
  <c r="P304" i="6"/>
  <c r="P311" i="6"/>
  <c r="P256" i="6"/>
  <c r="P344" i="6"/>
  <c r="P313" i="6"/>
  <c r="P346" i="6"/>
  <c r="P305" i="6"/>
  <c r="P259" i="6"/>
  <c r="P318" i="6"/>
  <c r="P325" i="6"/>
  <c r="P261" i="6"/>
  <c r="P2" i="6"/>
  <c r="P82" i="6"/>
  <c r="P11" i="6"/>
  <c r="C26" i="5"/>
  <c r="C45" i="5"/>
  <c r="E232" i="5"/>
  <c r="E285" i="5"/>
  <c r="E277" i="5"/>
  <c r="C148" i="5"/>
  <c r="C258" i="5"/>
  <c r="C98" i="5"/>
  <c r="C51" i="5"/>
  <c r="G331" i="5" l="1"/>
  <c r="G315" i="5"/>
  <c r="AD40" i="6"/>
  <c r="AE40" i="6" s="1"/>
  <c r="AD26" i="6"/>
  <c r="AE26" i="6" s="1"/>
  <c r="E356" i="5"/>
  <c r="F350" i="5"/>
  <c r="T16" i="6"/>
  <c r="D5" i="23"/>
  <c r="F21" i="23" s="1"/>
  <c r="D33" i="23" s="1"/>
  <c r="G8" i="5"/>
  <c r="F7" i="5" s="1"/>
  <c r="F313" i="5"/>
  <c r="F356" i="5" s="1"/>
  <c r="D356" i="5"/>
  <c r="G313" i="5"/>
  <c r="S2" i="6"/>
  <c r="S4" i="6" s="1"/>
  <c r="G344" i="5"/>
  <c r="W2" i="6"/>
  <c r="W4" i="6" s="1"/>
  <c r="G319" i="5"/>
  <c r="T2" i="6"/>
  <c r="T4" i="6" s="1"/>
  <c r="Y4" i="6" l="1"/>
  <c r="S9" i="6"/>
  <c r="T9" i="6" s="1"/>
  <c r="S8" i="6" l="1"/>
  <c r="T8" i="6" s="1"/>
  <c r="Z2" i="6"/>
  <c r="F358" i="5"/>
  <c r="D4" i="23"/>
  <c r="S7" i="6"/>
  <c r="T7" i="6" s="1"/>
  <c r="S6" i="6"/>
  <c r="T6" i="6" s="1"/>
  <c r="C21" i="23" l="1"/>
  <c r="A39" i="23"/>
  <c r="T15" i="6"/>
  <c r="V19" i="6"/>
  <c r="E33" i="23" l="1"/>
  <c r="D3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F6" authorId="0" shapeId="0" xr:uid="{00000000-0006-0000-0800-000001000000}">
      <text>
        <r>
          <rPr>
            <b/>
            <u/>
            <sz val="9"/>
            <color indexed="81"/>
            <rFont val="Tahoma"/>
            <family val="2"/>
          </rPr>
          <t>Section 50.310 Student Growth Components</t>
        </r>
        <r>
          <rPr>
            <sz val="9"/>
            <color indexed="81"/>
            <rFont val="Tahoma"/>
            <family val="2"/>
          </rPr>
          <t xml:space="preserve">
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a) For a school district implementing a performance evaluation plan incorporating student growth in school year 2012-13 or 2013-14, student growth shall represent at least 25 percent of a principal’s or assistant principal’s performance evaluation rating in the first and second years of implementation (for example, 2012-13 and 2013-14 schools years for a school district with a 2012-13 implementation date). Thereafter, student growth shall represent at least 30 percent of the rating assigned.
   b) 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
      1) The school district shall identify at least two assessments either from Type I or Type II, which are able to provide data that meets the definition of student growth as set forth in Section 50.30 of this Part.
         A) A State assessment administered under Section 2-3.64 of the School Code may be one of the assessments to be used for determining student growth and shall be considered to be a Type I assessment.
         B) Type III assessments may be used for schools serving a majority of students who are not administered a Type I or Type II assessment. In these situations, the qualified evaluator and principal may identify at least two Type III assessments to be used to determine student growth.
         C) CPS may adopt the State assessments administered pursuant to Section 2-3.64 of the School Code as its sole measure of student growth for purposes of principal evaluations. (Section 24A-7 of the School Code)
      2) Individual assessment results of any student shall be included in the student growth metric,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
      3) The results from the most recent administration of a selected assessment shall be used as the ending point at which the level of student growth is calculated.
   c) For an assistant principal, a qualified evaluator may select student growth measures that align to the individual’s specific duties (e.g., improvements in attendance, decrease in disciplinary referrals).
   d) The school district shall consider how certain student characteristics (e.g., special education placement, English language learners, low-income populations) shall be used for each assessment and target chosen to ensure that they best measure the impact that a principal, school and school district have on students’ academic achievement. (Section 24A-7 of the School Code)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K1" authorId="0" shapeId="0" xr:uid="{00000000-0006-0000-0A00-000001000000}">
      <text>
        <r>
          <rPr>
            <b/>
            <u/>
            <sz val="8"/>
            <color indexed="81"/>
            <rFont val="Tahoma"/>
            <family val="2"/>
          </rPr>
          <t>Determining the Ratings for Each Standard</t>
        </r>
        <r>
          <rPr>
            <sz val="8"/>
            <color indexed="81"/>
            <rFont val="Tahoma"/>
            <family val="2"/>
          </rPr>
          <t xml:space="preserve">
     *If a principal provides evidence of performance for at least 75% of the descriptors at a specific level of performance (e.g., Proficient), the principal should be rated at that level of performance (i.e., Proficient) for that standard.
     *If a principal demonstrates performance for a standard that is split between 2 levels (excluding Distinguished), the principal's evaluator will use her/his discretion to determine the level most appropriate for that standard.
     *In order to receive a Distinguished rating on a standard, a principal must demonstrate at least 75% of the Distinguished descriptors for the standard (and any descriptors not Distinguished must be Proficient).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Don White</author>
  </authors>
  <commentList>
    <comment ref="A2" authorId="0" shapeId="0" xr:uid="{00000000-0006-0000-0B00-000001000000}">
      <text>
        <r>
          <rPr>
            <sz val="11"/>
            <color indexed="81"/>
            <rFont val="Calibri"/>
            <family val="2"/>
            <scheme val="minor"/>
          </rPr>
          <t xml:space="preserve">This worksheet is locked but without a password so that you can alter the column width, row height, and font sizes.  However, </t>
        </r>
        <r>
          <rPr>
            <b/>
            <u/>
            <sz val="11"/>
            <color indexed="81"/>
            <rFont val="Calibri"/>
            <family val="2"/>
            <scheme val="minor"/>
          </rPr>
          <t>other changes are strongly discouraged</t>
        </r>
        <r>
          <rPr>
            <sz val="11"/>
            <color indexed="81"/>
            <rFont val="Calibri"/>
            <family val="2"/>
            <scheme val="minor"/>
          </rPr>
          <t xml:space="preserve"> as they will create issues with how this program works.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A2" authorId="0" shapeId="0" xr:uid="{00000000-0006-0000-0C00-000001000000}">
      <text>
        <r>
          <rPr>
            <b/>
            <sz val="9"/>
            <color indexed="81"/>
            <rFont val="Tahoma"/>
            <family val="2"/>
          </rPr>
          <t>Select strengths from the menu in the boxes below.</t>
        </r>
      </text>
    </comment>
    <comment ref="C2" authorId="0" shapeId="0" xr:uid="{00000000-0006-0000-0C00-000002000000}">
      <text>
        <r>
          <rPr>
            <b/>
            <sz val="9"/>
            <color indexed="81"/>
            <rFont val="Tahoma"/>
            <family val="2"/>
          </rPr>
          <t>Type comments in the boxes below.</t>
        </r>
      </text>
    </comment>
    <comment ref="A9" authorId="0" shapeId="0" xr:uid="{00000000-0006-0000-0C00-000003000000}">
      <text>
        <r>
          <rPr>
            <b/>
            <sz val="9"/>
            <color indexed="81"/>
            <rFont val="Tahoma"/>
            <family val="2"/>
          </rPr>
          <t>Select opportunities for improvement from the menu in the boxes below.</t>
        </r>
      </text>
    </comment>
    <comment ref="C9" authorId="0" shapeId="0" xr:uid="{00000000-0006-0000-0C00-000004000000}">
      <text>
        <r>
          <rPr>
            <b/>
            <sz val="9"/>
            <color indexed="81"/>
            <rFont val="Tahoma"/>
            <family val="2"/>
          </rPr>
          <t>Type comments in the boxes below.</t>
        </r>
      </text>
    </comment>
  </commentList>
</comments>
</file>

<file path=xl/sharedStrings.xml><?xml version="1.0" encoding="utf-8"?>
<sst xmlns="http://schemas.openxmlformats.org/spreadsheetml/2006/main" count="2136" uniqueCount="738">
  <si>
    <t>d. Selects and retains teachers with the expertise to deliver instruction that maximizes student learning</t>
  </si>
  <si>
    <t>d. Demonstrates an understanding of the change process and uses leadership and facilitation skills to manage it effectively</t>
  </si>
  <si>
    <t>Element</t>
  </si>
  <si>
    <t>a. Coordinates efforts to create and implement a vision for the school and defines desired results and goals that align with the overall school vision and lead to student improvement for all learners</t>
  </si>
  <si>
    <t>Co-creates a shared vision of high expectations with multiple stakeholders; builds staff capacity to maintain and implement a shared vision for high student achievement and college and career readiness</t>
  </si>
  <si>
    <t>Uses the vision and mission to make all decisions, uses protocols for making decisions that refer staff and team decisions back to the vision and mission; builds staff capacity to use the vision and mission to make instructional decisions</t>
  </si>
  <si>
    <t>Regularly assesses instructional practices and builds teacher capacity to implement a variety of practices that are relevant to student needs and interests, research based, and based on academic rigor and strategies that supports the learning of all students</t>
  </si>
  <si>
    <t>Supports and develops staff ability to analyze data to identify and prioritize needs, guide grouping, re-teaching, and to identify/prioritize needs and continuous improvement; build staff capacity to use data in determining team and individual goals</t>
  </si>
  <si>
    <t>Uses disaggregated data to create structures for differentiation with varied instructional strategies that meet all student needs; focuses all staff on closing achievement gaps between subgroups of students and uses data to quickly determine appropriate interventions for students or subgroups not making progress</t>
  </si>
  <si>
    <t>Implements a clear selection criteria and strategically assesses and places teachers in grade level and content areas to create a balanced team with a variety of strengths</t>
  </si>
  <si>
    <t>Focuses all conversations, initiatives and plans on improving student achievement and is relentless in pushing staff to maintain and improve their focus on student outcomes; uses every challenge as an opportunity to learn and develop themselves and their staff</t>
  </si>
  <si>
    <t>Develops staff capacity to engage in courageous conversations about diversity and culture—and how they impact student learning</t>
  </si>
  <si>
    <t>Creates structures and processes to make explicit links between student aspiration, classes and content they are learning in school and overall academic achievement; creates opportunities for all students to learn about a range of careers so that they can create their own personal visions and career aspirations</t>
  </si>
  <si>
    <t>Uses data sources to drive instructional decisions, prioritize school wide areas of improvement and to identify a few targeted school wide strategies for instructional improvement</t>
  </si>
  <si>
    <t>Uses disaggregated data to support differentiation and re-teaching but does not ensure that instructional strategies are matched to the needs of all students; engages all staff in analyzing and utilizing disaggregated data to identify school wide and individual students’ learning gaps and to determine appropriate interventions</t>
  </si>
  <si>
    <t>Implements a system where students create short and long term goals; ensures that students review goals at the end of the year, but may not ensure that goals are adapted and adjusted throughout the year</t>
  </si>
  <si>
    <t>Prioritizes the use of school time to ensure that staff activities sometimes focus on improving student learning; organizes majority of professional time to the school priorities, but may engage in time wasting activities</t>
  </si>
  <si>
    <t>Uses a few data sources to drive instructional direction and uses data appropriately to identify school wide areas of improvement</t>
  </si>
  <si>
    <t>Adheres to and completes required observations, but does not differentiate frequency of observation or feedback based on teacher skill and/or need</t>
  </si>
  <si>
    <t>Introduces common team structures and expectations for teacher teams</t>
  </si>
  <si>
    <t>Asks for feedback to a developed plan, but does not seek input when developing the plan from multiple voices</t>
  </si>
  <si>
    <t>Implements most parts of FERPA in a manner consistent with the law; learns from mistakes and uses them as a personal learning opportunity to improve practice</t>
  </si>
  <si>
    <t>Demonstrates personal comfort talking about diversity and culture and takes the steps to develop personal skill set</t>
  </si>
  <si>
    <t>Creates a few deliberate routines that help students connect their aspirations to classes and content they are learning in school achievement; provides limited exposure to college and career opportunities</t>
  </si>
  <si>
    <t>Develops components of an effective system of conduct for staff and students and builds staff agreement on the types of student actions that are consistent with school value and behaviors; creates consistent responses and consequences for students who have had behavioral infractions in the past</t>
  </si>
  <si>
    <t>Refers to school vision when making decisions but may not be guided by the vision</t>
  </si>
  <si>
    <t>Inconsistently addresses staff who have low expectations; attempts to implement grading policies that support the vision and mission</t>
  </si>
  <si>
    <t>Does not assess the current state of the school and/or does not use data to assess student achievement or overall school performance</t>
  </si>
  <si>
    <t>Does not use data to identify priority areas or goals for improvement; has no way to track progress; does not complete a school improvement plan and/or creates a plan that is not aligned to school priorities for improvement</t>
  </si>
  <si>
    <t>Does not maintain focus on improving results or meeting school goals - rarely refers to goals and does not identify and/or implement strategies to reach results</t>
  </si>
  <si>
    <t>Does not manage time effectively; does not prioritize activities that will improve student learning and is frequently distracted by time-wasting or low impact activities</t>
  </si>
  <si>
    <t>Does not or cannot ensure scope and sequence align to year end goals</t>
  </si>
  <si>
    <t>Unable to lead staff through continuous data review or lacks consistency in implementation</t>
  </si>
  <si>
    <t>Does not effectively use data to identify students’ learning gaps; does not attempt to ensure that instruction is differentiated based on student need or that students receive appropriate interventions</t>
  </si>
  <si>
    <t>Has no selection criteria and the determination for why teacher selection occurs is not transparent</t>
  </si>
  <si>
    <t>Does not have a clear or consistent evaluation processes; does not complete evaluation</t>
  </si>
  <si>
    <t>Does not recognize the role that the change process will have on the school community; does not support staff in changing staff values, beliefs, assumptions, and/or habits of behavior that may not match the school vision</t>
  </si>
  <si>
    <t>Does not demonstrate personal resolve or maintain staff focus on student achievement goals and does not constructively respond to challenges</t>
  </si>
  <si>
    <t>Does not follow FERPA protocols or policies to maintain and protect student privacy and does not address staff who do not follow FERPA</t>
  </si>
  <si>
    <t>Develops minimal opportunities for staff and students to learn about a vision of high expectations, including college and career readiness, for all students; gives staff limited input into the development and maintenance of the vision</t>
  </si>
  <si>
    <t>Actions contradict the school vision or demonstrate inconsistency between stated beliefs and actions</t>
  </si>
  <si>
    <t>Inconsistently address areas of underperformance and/or may only address concerns to a subset of the staff; inconsistently holds conversations on improving and enhancing student learning results</t>
  </si>
  <si>
    <t>Demonstrates focus on improving student achievement results; keeps the school wide goals present for staff and stakeholders by referencing goals in all meetings and planning sessions; tracks progress against milestones and benchmarks to monitor, track, and review progress, and adjusts strategies</t>
  </si>
  <si>
    <t>Inconsistently focuses on improving student achievement results; refers to goals on an inconsistent basis and does not concretely connect the goals to the day-to-day work of the school and implements a limited number of strategies to reach results</t>
  </si>
  <si>
    <t>Improves components of the instructional scope and sequence to improve alignment with year end goals</t>
  </si>
  <si>
    <t>Measures the quality of instructional practices and attempts to articulate research based and rigorous strategies for improving instructional practices</t>
  </si>
  <si>
    <t>Uses data inconsistently and/or is not clear how to use data to drive instructional strategies or practices</t>
  </si>
  <si>
    <t>Multiple sources are used to drive instructional decisions and uses data appropriately to identify/prioritize school wide areas of improvement; data is routinely used to identify and adjust school wide priorities and to drive re-teaching plans and changes in practice for individual teachers</t>
  </si>
  <si>
    <t>Supports staff in using data to identify/prioritize needs; data is used to drive school wide practices</t>
  </si>
  <si>
    <t>Inconsistently uses data to inform the implementation of differentiation and interventions; introduces staff to data, but may not engage staff in the analysis of data</t>
  </si>
  <si>
    <t>Has a clear and articulated selection criteria in place and assesses staff skills to place teachers in grade level and content areas</t>
  </si>
  <si>
    <t>Has no clear retention plan in place</t>
  </si>
  <si>
    <t>Implements a job-embedded professional learning system for consistent support, development, coaching, and peer learning opportunities; allocates regular time for whole group and individual staff development and learning opportunities</t>
  </si>
  <si>
    <t>Develops school wide capacity to establish trusting relationships and supports positive relationships among and between all stakeholder groups</t>
  </si>
  <si>
    <t>Is disrespectful and/or excludes voices from community forums to discuss school performance</t>
  </si>
  <si>
    <t>Creates space for staff, students, and families to share feelings about change and supports the community while describing the possibility present in the future; maintains focus on meeting school goals when trying to confront and support staff in challenging values, beliefs, assumptions, and/or habits of behavior that may not match the school vision</t>
  </si>
  <si>
    <t>Demonstrates personal resolve and maintains staff focus on student achievement goals and demonstrates persistence for the staff in the face of challenges</t>
  </si>
  <si>
    <t>Upholds the foundations of mutual respect for all stakeholders and meets all legal requirements for work relationships; takes swift appropriate actions when inappropriate conduct is reported or observed</t>
  </si>
  <si>
    <t>Teaches all staff about FERPA and develops systems to ensure that ongoing training and monitoring occur</t>
  </si>
  <si>
    <t>Examines and addresses any school structures or school practices that limit the participation of groups of students and families</t>
  </si>
  <si>
    <t>Provides whole group undifferentiated professional development about working in and supporting a diverse community and attempts to address moments of cultural incompetence</t>
  </si>
  <si>
    <t>Does not engage in courageous conversations about biases or has limited skill set in addressing biased language and behaviors</t>
  </si>
  <si>
    <t>Shapes the environment to make explicit links between student aspiration, classes and content they are learning in school; creates structures that expose all students to college and career experiences; connects aspiration to college and career opportunities</t>
  </si>
  <si>
    <t>Prioritizes and monitors the use of school time to ensure that staff and student activities focus on improving student learning; organizes how professional time is used and adjusts how time is spent to support student learning activities</t>
  </si>
  <si>
    <t>Builds capacity of staff to address other staff or stakeholders who contradict the vision by displaying low or negative expectations; contests or eliminates courses and grading policies that contradict the vision and mission</t>
  </si>
  <si>
    <t>Does not offer professional development and support that is timely, relevant or differentiated</t>
  </si>
  <si>
    <t>Unable to accurately assess and/or leverage school and district resources; does not effectively manage budget</t>
  </si>
  <si>
    <t>Implements a goal setting process, midyear formative and summative ratings based on observations and student outcome results; communicates clear and transparent evaluation processes</t>
  </si>
  <si>
    <t>Uses multiple data sets including teacher evaluations to inform a formal retention strategy that creates opportunities for growth and development including opportunities for staff to assume additional leadership roles</t>
  </si>
  <si>
    <t>Observations are infrequent and inconsistent; feedback is vague and general</t>
  </si>
  <si>
    <t>Directly addresses and helps stakeholders to understand that change may raise questions, doubt, and feelings and positively supports staff as they face challenges; balances the need to make change within the school quickly while supporting the staffs ability to learn and develop new skills</t>
  </si>
  <si>
    <t>Articulates that change will raise emotions and attempts to support staff, but does not effectively manage all needs; struggles to remain focused on school goals when trying to confront and support staff in challenging values, beliefs, assumptions, and/or habits of behavior that may not match the school vision</t>
  </si>
  <si>
    <t>Meets all legal requirements for work relationships; takes limited actions when inappropriate conduct is reported or observed</t>
  </si>
  <si>
    <t>Does not treat and/or ensure that all stakeholders are treated respectfully and does not meet all legal requirements for work relationships; does not take swift appropriate actions when inappropriate conduct is reported or observed</t>
  </si>
  <si>
    <t>Engages staff in learning and action planning around the treatment of and supports for diverse groups in and outside the school</t>
  </si>
  <si>
    <t>Does not help students link their aspirations to classes and content they are learning in school; does not expose students to college or career opportunities</t>
  </si>
  <si>
    <t>Tolerates discipline violations and enforces code of conduct inconsistently</t>
  </si>
  <si>
    <t>Shares the Illinois Social-Emotional Learning Competencies (self-awareness; self-management; social awareness; relationships skills and responsible decision making); uses a limited amount of tools and assessments to gauge the SEL skills of students</t>
  </si>
  <si>
    <t>Creates structures that support the development of effective effort skills for every student (teamwork, study skills, organization, time management, resiliency, valuing mistakes, seeking assistance; persistence); incorporates effective effort into every aspect of the school culture</t>
  </si>
  <si>
    <t>Introduces the concept of effective effort skills (teamwork, study skills, organization, time management, resiliency, valuing mistakes, seeking assistance; persistence); provides limited development for staff on how to build students’ effective effort skills</t>
  </si>
  <si>
    <t>Provides differentiated professional development to teachers and staff to improve their understanding of how their own world views inform their interpretation of the world and addresses and correct moments of cultural incompetence</t>
  </si>
  <si>
    <t>Builds the school’s and community’s collective capacity by initiating direct conversations about culture and diversity, and how they impact student learning</t>
  </si>
  <si>
    <t>Trains adults on how to support positive student growth through the development of the Illinois Social-Emotional Learning Competencies (self-awareness; self-management; social awareness; relationships skills and responsible decision making); uses a variety of assessments to gauge the SEL skills of students and uses that data to develop additional curriculum and supports</t>
  </si>
  <si>
    <t>b. Ensures that the school’s identity, vision, mission, drive school decisions</t>
  </si>
  <si>
    <t>c. Conducts difficult but crucial conversations with individuals, teams, and staff based on student performance data in a timely manner for the purpose of enhancing student learning and results.</t>
  </si>
  <si>
    <t>c. Collaborates with staff to allocate personnel, time, material, and adult learning resources appropriately to achieve the school improvement plan targets</t>
  </si>
  <si>
    <t>e.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t>
  </si>
  <si>
    <t>a.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t>
  </si>
  <si>
    <t>b. Creates a continuous improvement cycle that uses multiple forms of data and student work samples to support individual, team, and school wide improvement goals, identify and address areas of improvement and celebrate successes</t>
  </si>
  <si>
    <t>f. Ensures the training, development, and support for high-performing instructional teacher teams to support adult learning and development to advance student learning and performance</t>
  </si>
  <si>
    <t>a. Treats all people fairly, equitably, and with dignity and respect. Protects the rights and confidentiality of students and staff</t>
  </si>
  <si>
    <t>c. Creates and supports a climate that values, accepts and understands diversity in culture and point of view.</t>
  </si>
  <si>
    <t>c. Leads a school culture and environment that successfully develops the full range of students’ learning capacities—academic, creative, social-emotional, behavioral and physical</t>
  </si>
  <si>
    <t>Confronts Low Expectations</t>
  </si>
  <si>
    <t>Maintains a Focus on Results</t>
  </si>
  <si>
    <t>Implements Data-Driven Instruction</t>
  </si>
  <si>
    <t>Retains Effective Teachers</t>
  </si>
  <si>
    <t>Evaluates Staff</t>
  </si>
  <si>
    <t>Engages Families</t>
  </si>
  <si>
    <t>Demonstrates Personal Resolve and Response to Challenges</t>
  </si>
  <si>
    <t>Builds Ongoing Relationships</t>
  </si>
  <si>
    <t>Final Rating</t>
  </si>
  <si>
    <t>Distinguished</t>
  </si>
  <si>
    <t>Proficient</t>
  </si>
  <si>
    <t>Basic</t>
  </si>
  <si>
    <t>Unsatisfactory</t>
  </si>
  <si>
    <t>Examples of Evidence</t>
  </si>
  <si>
    <t>• There is visible alignment between the vision and the school goals [observations and artifacts: the School Improvement Plan, School Report Card, and grade level goals]
• School vision and goals are shared with stakeholder groups [observations and artifacts: presentation to stakeholders]
• Building level staff development plan supports and is aligned to the School Improvement Plan and the district vision and mission [observations and artifacts: the School Improvement Plan and the building staff development plan]
• Written values and beliefs reflect high expectations for all students [observations and artifacts: school level and grade level goals]</t>
  </si>
  <si>
    <t>• Building wide goals and vision are shared and widely known within the school community [observations and artifacts: posters and newsletters]
• Parents, staff and other are clear about academic expectations and homework guidelines [observations and artifacts: homework policy, academic guidelines, parent handbook]
• Team meetings focus on improving student achievement [observations and artifacts: team meeting agendas and minutes]</t>
  </si>
  <si>
    <t>• Academic work and homework guidelines are shared with parents, staff and others to ensure that expectations are clear to all [observations and artifacts: homework policy and academic guidelines]
• Builds effective professional learning communities within the building that use data to develop plans and strategies to improve student achievement for all students [observations and artifacts: PLC learning agendas and plans]
• Rigorous course content is accessible to all students [observations and artifacts: student’s course load, schedules, and subgroup data]</t>
  </si>
  <si>
    <t>Addresses areas of underperformance in a timely manner with individuals, teams and staff; proactively leads difficult conversations with staff to improve and enhance student learning and results as necessary</t>
  </si>
  <si>
    <t>• School staff development plan addresses difficult conversations to improve and enhance student learning [observations and artifacts: school development plan]
• Teacher conversations and meetings are focused on improving student achievement and demonstrate high expectations [observations and artifacts: team meeting minutes or staff development plans]
• Faculty meetings are focused on improving results [observations and artifacts: meeting agendas and minutes]</t>
  </si>
  <si>
    <t>• Uses disaggregated student data to determine the current state of the school [observations and artifacts: analysis of data, RTI data and team minutes, formative and summative assessment analysis, and the School Improvement Plan]
• School Improvement Plan reflects current state of the school developed through analysis of disaggregated data [observations and artifacts: grade level targets, analysis of data, RTI data and team minutes, formative and summative assessment analysis, and the School Improvement Plan]</t>
  </si>
  <si>
    <t>Uses a comprehensive analysis of the school to determine appropriate grade and content area targets and priorities for improvement with staff; organizes staff to monitor, track, and review progress and creates a detailed school improvement plan that identifies a strategy to reach school wide targets and goals</t>
  </si>
  <si>
    <t>Uses the outputs from a school wide assessment to identify priority areas for improvement and to set measurable goals with specific grade level and content areas targets; names milestones and benchmarks of student progress and develops a school improvement plan that identifies a strategy to reach school wide targets and goals</t>
  </si>
  <si>
    <t>Uses limited data to identify priority areas for improvement and sets some measurable school wide goals; names a few milestones and benchmarks of student progress and develops a school improvement plan that identifies a limited strategy to reach school wide goals</t>
  </si>
  <si>
    <t>Remains focused on student achievement results at all times; builds staff ownership for the goals and builds capacity of staff to monitor benchmarks and milestones within specific grade or content areas including continuous review of disaggregated data for student groups who have traditionally not been successful in the school</t>
  </si>
  <si>
    <t>• Faculty assume shared accountability to reach goals [observations and artifacts: staff goals aligned to school goals, school staff development plan, and team meetings focus on student results]
• Staff adjust strategies and plans if interim benchmarks are not met [observations and artifacts: grading systems that focus on meeting standards over time, RTI data and meeting minutes, and analysis of disaggregated data]
• Student and staff successes are celebrated when milestones and benchmarks are met [observations and artifacts: assemblies and recognition programs]</t>
  </si>
  <si>
    <t>Continually assesses and reassesses resources and creatively utilizes and leverages existing school and district resources, and is relentless in actively accessing human and fiscal resources that align to strategic priorities to support the achievement of school improvement plan targets; builds capacity of staff to have an appropriate role in the creation and monitoring of budgets within their grade and content areas</t>
  </si>
  <si>
    <t>Allocates and maximizes resources in alignment with mission and student learning goals, and assesses external resources to fill gaps; ensures that staff have necessary materials, supplies, and equipment; effectively plans and manages a fiscally responsible budget that supports the school’s goals, and ensures school is financially secure in the long-term</t>
  </si>
  <si>
    <t>Sees the school’s resources as given and is not knowledgeable of possibilities for accessing alternate human and fiscal resources; develops skills in planning and managing a budget that supports school’s goals</t>
  </si>
  <si>
    <t>• Resources support the core components of academic, social, emotional, behavioral, physical development, educator quality, and learning environment [observations and artifacts: building staff development plan, budget, professional learning structures, and the School Improvement Plan]
• Finances and other resources are aligned with strategic priorities [observations and artifacts: budget and run rate]
• Support Staff (e.g. ELL, literacy and math teachers, and gifted and talented instructors) are strategically utilized
to support the implementation of the School Improvement Plan [observations and artifacts: teacher schedules and, the School Improvement Plan, and school budget]</t>
  </si>
  <si>
    <t>• Organizes adults into learning communities whose goals are aligned with those of the district and the school [observations and artifacts: Building staff development plan and calendar of professional learning]
• School time is focused on the improvement of student achievement in alignment with the School Improvement Plan and the district and school goals [observations and artifacts: periodic assessments, team meetings and team minutes, walk through data]</t>
  </si>
  <si>
    <t>• Systems ensure that lesson and unit plans align to the scope and sequence and prepare students to be on a college and career readiness track [observations and artifacts: assessment calendar and grade and content curriculum guide]
• Lesson plans and curriculum materials produce explicit evidence of curriculum coordination and alignment to Common Core standards [observations and artifacts: staff lesson plans]</t>
  </si>
  <si>
    <t>Assesses instructional practices, identifies a few practices that are research-based, rigorous and relevant that will be implemented school wide and supports teacher development around those practices</t>
  </si>
  <si>
    <t>• Staff have a broad repertoire of instructional strategies that they reference in their lesson plans [observations and artifacts: staff lesson plans, teacher observations, walkthroughs and evaluations and instructional strategy professional development session plan]
• Throughout the school classroom activities are designed to engage students in cognitively challenging work that is aligned to the standards [observations and artifacts: staff lesson plans, walkthroughs, teacher observations and evaluations]
• Consistent practices are observable across multiple classrooms [observations and artifacts: lesson plans, walkthroughs and teacher observations</t>
  </si>
  <si>
    <t>Consistently uses and analyzes multiple forms of data to identify areas of instructional improvement, to refine and adapt instructional practice, and to determine appropriate strategies across all grades and content areas</t>
  </si>
  <si>
    <t>• Key data is reviewed at every meeting and all teachers are aware of school and grade targets and have aligned individual targets for their students [observations and artifacts: analysis of data, RTI data and team minutes, formative and summative assessment analysis, the School Improvement Plan, and evidence of how data is used]
• Uses disaggregated student data to determine adult priorities, monitor progress, and help sustain continuous improvement [observations and artifacts: analysis of data, RTI data and team minutes, formative and summative assessment analysis, the School Improvement Plan, and evidence of how data is used]
• Multiple analyses of student performance data is examined to support informed decision making [observations and artifacts: grade-level performance data, subject-area performance data, classroom level performance data, individual student performance data, student work and evidence of data use in team meetings and planning]</t>
  </si>
  <si>
    <t>• Continuous data review process is in place to ensure that students learned taught material [observations and artifacts: analyses of interim and formative assessments, classroom observations, and re-teaching based on results]
• Multiple analyses of student performance data is examined to support informed decision making [observations and artifacts: grade-level performance data, subject-area performance data, classroom level performance data, individual student performance data, and evidence of data use in team meetings and planning]
• Clear re-teaching plans are used to guide the work of individual teachers [observations and artifacts: re-teaching plan, teacher observers]</t>
  </si>
  <si>
    <t>• Differentiated classroom activities based on students reading or achievement levels are present in every classroom [observations and artifacts: classroom observations, lesson plans, student work]
• Disaggregated student data informs instruction [observations and artifacts: analysis of data, RTI data and team minutes, formative and summative assessment analysis, the School Improvement Plan, and evidence of how data is used]
• Students receive rapid, data-driven interventions matched to current needs, and intervention assignments and schedules are frequently updated to reflect student needs and progress [observations and artifacts: individual student performance data, professional learning on differentiation, RTI Team minutes and data, student work, classroom observations of differentiated instruction]
• Most effective teachers are teaching the students with the greatest needs for growth [observations and artifacts: student data, teacher evaluation data]</t>
  </si>
  <si>
    <t>• Retention of teachers and recommendations for leadership are partly determined on the basis of demonstrated effectiveness as measured by student learning [observation and artifacts: school retention data, new staff supports, staff climate survey, and exit interview data]
• High percentage of teachers rated effective are stay in the school [observation and artifacts: school retention data, new staff supports, staff climate survey, and exit interview data]</t>
  </si>
  <si>
    <t>Ensures that systems for observations occur multiple times a year with staff getting regular, consistent, and actionable feedback that is specific to each individual’s development plan from multiple observers</t>
  </si>
  <si>
    <t>Provides frequent and regular observations and actionable feedback and/or has systems in place so that staff receive specific feedback from multiple observers</t>
  </si>
  <si>
    <t>• Observation protocol/practice includes not only consistent school-wide expectations but individual teacher development areas and study of specific student sub-groups as identified by data [observation and artifacts: schedule of teacher observation and feedback meetings; written teacher evaluations, and teacher goal setting worksheets]
• Teachers receive frequent observations and actionable feedback [observation and artifacts: classroom observations, observation records, teacher goal setting worksheets and written feedback]</t>
  </si>
  <si>
    <t>• Structures are established for job-embedded collaborative learning [observation and artifacts: professional learning communities, common planning time, protocols for examination of practice designed to guide collaboration]
• Instructional teams support adult learning and student achievement [observation and artifacts: teacher team conversations about formative student data, teacher team meetings about instructional strategies, instructional consistency, instructional development
of staff, building staff development, evaluation data]</t>
  </si>
  <si>
    <t>g. Supports the system for providing data-driven professional development and sharing of effective practice by thoughtfully providing and protecting staff time intentionally allocated for this purpose</t>
  </si>
  <si>
    <t>Creates multiple structures for teacher learning including large group professional development, grade level and content team specific development; protects staff time for development opportunities</t>
  </si>
  <si>
    <t>• Teacher-driven professional development focuses on student learning challenges and progress toward student achievement goals [observation and artifacts: teacher team meetings, building staff development plan, and peer visitations]
• Staff develop a broad repertoire of instructional strategies that they reference in their lesson plans [observation and artifacts: staff lesson plans, teacher observations, walkthroughs and evaluations and instructional strategy professional development session plan]
• Structures are established for job-embedded collaborative learning [observation and artifacts: professional learning communities, common planning time, protocols for examination of practice designed to guide collaboration]</t>
  </si>
  <si>
    <t>• Processes are in place to ensure multiple opportunities for school staff to meet, interact and work with families and members of the community [observations and artifacts: building climate survey results, community and university partnerships]
• Staff and community members report are positive relationships with the principals and other members of the school [observations and artifacts: school climate survey]</t>
  </si>
  <si>
    <t>• Community leaders and school system managers are active partners in the leader’s decision making process [observations and artifacts: parent advisory agendas and minutes, school leadership team includes parents or community members, times and locations for all meetings are known, school wide open door policy]</t>
  </si>
  <si>
    <t>Respectfully informs families of learning expectations and specific ways they can support their children’s learning</t>
  </si>
  <si>
    <t>• Families are included and invested in the school community [observations and artifacts: parent engagement and survey data, PTO/PTA meeting attendance, student progress reports, parent access to grades, and parent outreach strategy]
• Families are aware of learning expectations and strategies to support student learning outside the school day [observations and artifacts: parent engagement and survey data, PTO/PTA meeting attendance, student progress reports, parent access to grades, and parent outreach strategy]</t>
  </si>
  <si>
    <t>• Staff are supported through the change process [observations and artifacts: professional development on the research on change]
• School improvement outlines multiple tactics and strategies and can be adapted to reach identified goals [observations and artifacts: the School Improvement Plan, formative and summative evaluation data]</t>
  </si>
  <si>
    <t>• All staff are treated with respect and conflicts are dealt with quickly and efficiently [observations and artifacts: conflict resolution protocol, building staff development plan, disciplinary report data]</t>
  </si>
  <si>
    <t>Follows FERPA by maintaining student’s privacy by keeping student level data and student records and all information directly related to students (e.g. counseling, mental health supports, and/or details of the student’s home life) confidential</t>
  </si>
  <si>
    <t>• Staff are aware of the laws, policies, procedures and guidelines around student confidentiality [observations and artifacts: FERPA training, volunteer and staff confidentiality statements, and parent notification of rights]
• Parents are aware of their rights [observations and artifacts: parent handbook, protocols for sharing IEP minutes]</t>
  </si>
  <si>
    <t>• School actively creates opportunities for all community members to support diverse student needs [observations and artifacts: professional learning activities build capacity of staff to support diverse student needs]
• Opportunities exist for students to be in diverse settings and to learn about diverse cultures [observations and artifacts: partnerships with schools that may have different populations, intra-school conversations for students to explore culture and diversity]</t>
  </si>
  <si>
    <t>• Community conversations about culture and diversity occur regularly [observations and artifacts: PTA/PTO meetings, professional learning conversations to develop staff capacity to initiate conversations about culture and diversity]</t>
  </si>
  <si>
    <t>Translates the school values into specific age-appropriate behaviors and ensures that all staff and students learn the expected behaviors; builds staff and student capacity to deliver clear and consistent messaging about the values and behaviors to all stakeholders</t>
  </si>
  <si>
    <t>• Values and behaviors are referenced in daily school structures: [observations and artifacts: School Improvement Plan, PBIS building plan, code of conduct, parent/student handbook, and referral logs - discipline, tardies, absences]
• A system of positive and negative consequences is consistent with the school values (with age appropriate differentiation) across classrooms, grades and content areas [observations and artifacts: PBIS plan for building, code of conduct, parent/student handbook, referral logs - discipline, tardies, absences]
• Written values and beliefs reflect high expectations for all students [observations and artifacts: school level and grade level goals]</t>
  </si>
  <si>
    <t>Develops clear expectations for student conduct based on the school values and beliefs and identifies clear positive and negative consequences; ensures that every adult understands their role in implementing both positive and negative consequences and that consequences are consistently implemented</t>
  </si>
  <si>
    <t>• School wide code of conduct aligned with district and school priorities is in place [observations and artifacts: consistent code of conduct across classrooms, data on attendance, tardies, and office referrals, analysis of students most frequently referred]
• Code of conduct is consistently implemented across all classrooms [observations and artifacts: positive recognition of students and staff who consistently demonstrate positive behaviors</t>
  </si>
  <si>
    <t>Builds the capacity of adults to use and train others on the five Illinois Social-Emotional Learning Competencies (self-awareness; self-management; social awareness; relationships skills and responsible decision making); uses a variety of assessments to gauge the SEL skills of students and uses that data to develop additional curriculum and supports; builds the capacity of all adults to support the positive growth of student emotional skills</t>
  </si>
  <si>
    <t>• Adults support SEL skill development [observations and artifacts: referral data, student survey]
• Students demonstrate an increase in SEL skills [observations and artifacts: student referral data and positive relationship]
• Appropriate socio-emotional supports are provided to all students [observations and artifacts: Building staff development plan, teacher training on SEL, and observation and walkthrough data]
• Core components of social, emotional, behavioral supports are in place to support student learning [observations and artifacts: teacher lesson plans, student survey data, positive peer, family, and work relationships]</t>
  </si>
  <si>
    <t>• Effective effort is acknowledged and celebrated [observations and artifacts: assemblies, community service programs, teacher observation and walkthrough data, student recognition for effort]
• Students describe and demonstrate effective effort behaviors and beliefs across classrooms [observations and artifacts: communication service and student work]</t>
  </si>
  <si>
    <r>
      <rPr>
        <sz val="10"/>
        <color rgb="FF231F20"/>
        <rFont val="Calibri"/>
        <family val="2"/>
        <scheme val="minor"/>
      </rPr>
      <t>Involves staff and students in developing, maintaining, and implementing a shared vision of high expectations, including college and career readiness, for all students</t>
    </r>
  </si>
  <si>
    <r>
      <rPr>
        <sz val="10"/>
        <color rgb="FF231F20"/>
        <rFont val="Calibri"/>
        <family val="2"/>
        <scheme val="minor"/>
      </rPr>
      <t>Does not collaborate to create or maintain a vision of high expectations and does not attempt to ensure all staff to have high academic expectations</t>
    </r>
  </si>
  <si>
    <r>
      <rPr>
        <sz val="10"/>
        <color rgb="FF231F20"/>
        <rFont val="Calibri"/>
        <family val="2"/>
        <scheme val="minor"/>
      </rPr>
      <t>Uses the vision and mission to make all decisions, creates and uses protocols aligned to the vision and mission to make decisions</t>
    </r>
  </si>
  <si>
    <r>
      <rPr>
        <sz val="10"/>
        <color rgb="FF231F20"/>
        <rFont val="Calibri"/>
        <family val="2"/>
        <scheme val="minor"/>
      </rPr>
      <t>Consistently addresses staff who contradict the vision by displaying low expectations; contests class offerings and grading policies that contradict the vision and mission</t>
    </r>
  </si>
  <si>
    <r>
      <rPr>
        <sz val="10"/>
        <color rgb="FF231F20"/>
        <rFont val="Calibri"/>
        <family val="2"/>
        <scheme val="minor"/>
      </rPr>
      <t>Does not confront staff who have low expectations for some or all students</t>
    </r>
  </si>
  <si>
    <r>
      <rPr>
        <sz val="10"/>
        <color rgb="FF231F20"/>
        <rFont val="Calibri"/>
        <family val="2"/>
        <scheme val="minor"/>
      </rPr>
      <t>Builds the capacity of other leaders within the school to address areas of underperformance with individuals, teams and staff; models how to conduct difficult conversations with individuals, teams, and staff based on student performance data</t>
    </r>
  </si>
  <si>
    <r>
      <rPr>
        <sz val="10"/>
        <color rgb="FF231F20"/>
        <rFont val="Calibri"/>
        <family val="2"/>
        <scheme val="minor"/>
      </rPr>
      <t>Does not addresses areas of underperformance with staff members; does not hold conversations on improving and enhancing student learning results</t>
    </r>
  </si>
  <si>
    <r>
      <rPr>
        <sz val="10"/>
        <color rgb="FF231F20"/>
        <rFont val="Calibri"/>
        <family val="2"/>
        <scheme val="minor"/>
      </rPr>
      <t>Completes a comprehensive assessment of the school’s strengths/weaknesses including an assessment of the school practices and student learning outcomes</t>
    </r>
  </si>
  <si>
    <r>
      <rPr>
        <sz val="10"/>
        <color rgb="FF231F20"/>
        <rFont val="Calibri"/>
        <family val="2"/>
        <scheme val="minor"/>
      </rPr>
      <t>Assesses the school by using multiple forms of data (e.g. annual, interim and formative data) and the previous years’ school improvement plan to track, and review progress</t>
    </r>
  </si>
  <si>
    <r>
      <rPr>
        <sz val="10"/>
        <color rgb="FF231F20"/>
        <rFont val="Calibri"/>
        <family val="2"/>
        <scheme val="minor"/>
      </rPr>
      <t>Uses limited data to assess current student achievement results and school practices</t>
    </r>
  </si>
  <si>
    <r>
      <rPr>
        <sz val="10"/>
        <color rgb="FF231F20"/>
        <rFont val="Calibri"/>
        <family val="2"/>
        <scheme val="minor"/>
      </rPr>
      <t>• The School Improvement Plan identifies strategies to reach school and grade level goals [observations and artifacts: the School Improvement Plan, presentation or materials on data and how data will be used]
• Grade level targets are derived from the assessment of the current state and support the School Improvement Plan [observations and artifacts: grade level targets, analysis of data, RTI data and team minutes, formative and summative assessment analysis, and the School Improvement Plan]</t>
    </r>
  </si>
  <si>
    <r>
      <rPr>
        <sz val="10"/>
        <color rgb="FF231F20"/>
        <rFont val="Calibri"/>
        <family val="2"/>
        <scheme val="minor"/>
      </rPr>
      <t>Prioritizes the use of school time to ensure that staff and student activities focus on improving student learning; organizes professional time to ensure that high leverage activities and school priority areas that focus on student learning are given adequate time</t>
    </r>
  </si>
  <si>
    <r>
      <rPr>
        <sz val="10"/>
        <color rgb="FF231F20"/>
        <rFont val="Calibri"/>
        <family val="2"/>
        <scheme val="minor"/>
      </rPr>
      <t>Ensures year end goals and student needs are met by using formative and interim assessments to modify the instructional scope and sequence</t>
    </r>
  </si>
  <si>
    <r>
      <rPr>
        <sz val="10"/>
        <color rgb="FF231F20"/>
        <rFont val="Calibri"/>
        <family val="2"/>
        <scheme val="minor"/>
      </rPr>
      <t>Attempts to ensure scope and sequence are aligned with year end goals</t>
    </r>
  </si>
  <si>
    <r>
      <rPr>
        <sz val="10"/>
        <color rgb="FF231F20"/>
        <rFont val="Calibri"/>
        <family val="2"/>
        <scheme val="minor"/>
      </rPr>
      <t>Does not attempt to assess instructional practices and is unable to articulate clear strategies to improve instruction; does not use or attempt to introduce research-based instructional practices</t>
    </r>
  </si>
  <si>
    <r>
      <rPr>
        <sz val="10"/>
        <color rgb="FF231F20"/>
        <rFont val="Calibri"/>
        <family val="2"/>
        <scheme val="minor"/>
      </rPr>
      <t>Has a selection criteria and articulates the intention of selecting staff based on grade and content needs, but does not have detailed assessment of staff skills to inform placement</t>
    </r>
  </si>
  <si>
    <r>
      <rPr>
        <sz val="10"/>
        <color rgb="FF231F20"/>
        <rFont val="Calibri"/>
        <family val="2"/>
        <scheme val="minor"/>
      </rPr>
      <t>• Selection processes focus on matching staff to specific position expectations [observation and artifacts: building staffing plan and interview questions]</t>
    </r>
  </si>
  <si>
    <r>
      <rPr>
        <sz val="10"/>
        <color rgb="FF231F20"/>
        <rFont val="Calibri"/>
        <family val="2"/>
        <scheme val="minor"/>
      </rPr>
      <t>Identifies effective teachers and moves them into leadership roles; implements a formal retention strategy that recognizes effective staff through performance evaluation and gives retention offers based on effectiveness</t>
    </r>
  </si>
  <si>
    <r>
      <rPr>
        <sz val="10"/>
        <color rgb="FF231F20"/>
        <rFont val="Calibri"/>
        <family val="2"/>
        <scheme val="minor"/>
      </rPr>
      <t>Implements a formal retention strategy that uses teacher evaluations to determine which teachers will be given retention offers, overtime tracks retention rates</t>
    </r>
  </si>
  <si>
    <r>
      <rPr>
        <sz val="10"/>
        <color rgb="FF231F20"/>
        <rFont val="Calibri"/>
        <family val="2"/>
        <scheme val="minor"/>
      </rPr>
      <t>Attempts to implement and communicate a clear evaluation process that includes limited observation and student outcome data</t>
    </r>
  </si>
  <si>
    <r>
      <rPr>
        <sz val="10"/>
        <color rgb="FF231F20"/>
        <rFont val="Calibri"/>
        <family val="2"/>
        <scheme val="minor"/>
      </rPr>
      <t>• Performance expectations are clear and aligned with district’s policies, the school mission and school wide expectations [observation and artifacts: written teacher evaluations aligned to student achievement goals, improvement plans for under performing staff]
• Rigorous completion of the full evaluation process is completed for every teacher [observation and artifacts: evaluation documentation and consistency between practice ratings and student outcomes over time]</t>
    </r>
  </si>
  <si>
    <r>
      <rPr>
        <sz val="10"/>
        <color rgb="FF231F20"/>
        <rFont val="Calibri"/>
        <family val="2"/>
        <scheme val="minor"/>
      </rPr>
      <t>Implements a strategy to build the capacity of teacher teams to lead effective meetings focused on student learning data and student work</t>
    </r>
  </si>
  <si>
    <r>
      <rPr>
        <sz val="10"/>
        <color rgb="FF231F20"/>
        <rFont val="Calibri"/>
        <family val="2"/>
        <scheme val="minor"/>
      </rPr>
      <t>Ensures that effective teacher teams use student learning data and student work to advance student outcomes</t>
    </r>
  </si>
  <si>
    <r>
      <rPr>
        <sz val="10"/>
        <color rgb="FF231F20"/>
        <rFont val="Calibri"/>
        <family val="2"/>
        <scheme val="minor"/>
      </rPr>
      <t>Does not create consistent teacher team structures</t>
    </r>
  </si>
  <si>
    <r>
      <rPr>
        <sz val="10"/>
        <color rgb="FF231F20"/>
        <rFont val="Calibri"/>
        <family val="2"/>
        <scheme val="minor"/>
      </rPr>
      <t>Relies on whole group development sessions including trainings on how data should be used, with some specific supports</t>
    </r>
  </si>
  <si>
    <r>
      <rPr>
        <sz val="10"/>
        <color rgb="FF231F20"/>
        <rFont val="Calibri"/>
        <family val="2"/>
        <scheme val="minor"/>
      </rPr>
      <t>Enhances and maintains trusting relationships among and between a variety of stakeholder groups</t>
    </r>
  </si>
  <si>
    <r>
      <rPr>
        <sz val="10"/>
        <color rgb="FF231F20"/>
        <rFont val="Calibri"/>
        <family val="2"/>
        <scheme val="minor"/>
      </rPr>
      <t>Articulates a belief that building and maintaining relationships are important, but may not be able to successfully establish or enhance relationships</t>
    </r>
  </si>
  <si>
    <r>
      <rPr>
        <sz val="10"/>
        <color rgb="FF231F20"/>
        <rFont val="Calibri"/>
        <family val="2"/>
        <scheme val="minor"/>
      </rPr>
      <t>Does not develop positive relationships and/or undermines positive relationships that exist</t>
    </r>
  </si>
  <si>
    <r>
      <rPr>
        <sz val="10"/>
        <color rgb="FF231F20"/>
        <rFont val="Calibri"/>
        <family val="2"/>
        <scheme val="minor"/>
      </rPr>
      <t>Incorporates many different perspectives and encourages dissenting voices to gain new perspectives and to improve the school’s instructional program</t>
    </r>
  </si>
  <si>
    <r>
      <rPr>
        <sz val="10"/>
        <color rgb="FF231F20"/>
        <rFont val="Calibri"/>
        <family val="2"/>
        <scheme val="minor"/>
      </rPr>
      <t>Incorporates different perspectives into decisions and creates forums to hear multiple and dissenting view points</t>
    </r>
  </si>
  <si>
    <r>
      <rPr>
        <sz val="10"/>
        <color rgb="FF231F20"/>
        <rFont val="Calibri"/>
        <family val="2"/>
        <scheme val="minor"/>
      </rPr>
      <t>Continuously creates two-way links between family presence in the school environment and the instructional program</t>
    </r>
  </si>
  <si>
    <r>
      <rPr>
        <sz val="10"/>
        <color rgb="FF231F20"/>
        <rFont val="Calibri"/>
        <family val="2"/>
        <scheme val="minor"/>
      </rPr>
      <t>Shares the school values with families and with the community</t>
    </r>
  </si>
  <si>
    <r>
      <rPr>
        <sz val="10"/>
        <color rgb="FF231F20"/>
        <rFont val="Calibri"/>
        <family val="2"/>
        <scheme val="minor"/>
      </rPr>
      <t>Does not make time to meet with families and is openly disrespectful or dismissive of the role of families</t>
    </r>
  </si>
  <si>
    <r>
      <rPr>
        <sz val="10"/>
        <color rgb="FF231F20"/>
        <rFont val="Calibri"/>
        <family val="2"/>
        <scheme val="minor"/>
      </rPr>
      <t>Sometimes demonstrates resolve, but may lose focus or make concessions on student achievement goals in the face of persistent challenges</t>
    </r>
  </si>
  <si>
    <r>
      <rPr>
        <sz val="10"/>
        <color rgb="FF231F20"/>
        <rFont val="Calibri"/>
        <family val="2"/>
        <scheme val="minor"/>
      </rPr>
      <t>Develops structures, outreach and training to ensure that staff develop the skill set to treat all people equitably and with respect</t>
    </r>
  </si>
  <si>
    <r>
      <rPr>
        <sz val="10"/>
        <color rgb="FF231F20"/>
        <rFont val="Calibri"/>
        <family val="2"/>
        <scheme val="minor"/>
      </rPr>
      <t>Recognizes and integrates the learning opportunities that come from a diverse community</t>
    </r>
  </si>
  <si>
    <r>
      <rPr>
        <sz val="10"/>
        <color rgb="FF231F20"/>
        <rFont val="Calibri"/>
        <family val="2"/>
        <scheme val="minor"/>
      </rPr>
      <t>Demonstrates limited awareness of the impact of diversity on student learning</t>
    </r>
  </si>
  <si>
    <r>
      <rPr>
        <sz val="10"/>
        <color rgb="FF231F20"/>
        <rFont val="Calibri"/>
        <family val="2"/>
        <scheme val="minor"/>
      </rPr>
      <t>Does not address or correct intolerant or culturally incompetent statements and does not create an environment that supports all students</t>
    </r>
  </si>
  <si>
    <r>
      <rPr>
        <sz val="10"/>
        <color rgb="FF231F20"/>
        <rFont val="Calibri"/>
        <family val="2"/>
        <scheme val="minor"/>
      </rPr>
      <t>• Staff participate in and lead learning experiences where they explore their personal assumptions and their approach to diversity [observations and artifacts: building staff development plan]</t>
    </r>
  </si>
  <si>
    <r>
      <rPr>
        <sz val="10"/>
        <color rgb="FF231F20"/>
        <rFont val="Calibri"/>
        <family val="2"/>
        <scheme val="minor"/>
      </rPr>
      <t>Actively seeks opportunities to engage in courageous conversations about diversity and culture</t>
    </r>
  </si>
  <si>
    <r>
      <rPr>
        <sz val="10"/>
        <color rgb="FF231F20"/>
        <rFont val="Calibri"/>
        <family val="2"/>
        <scheme val="minor"/>
      </rPr>
      <t>• Growth, not just attainment is recognized [observations and artifacts: parent education programming on growth and attainment]
• Effective effort is acknowledged and celebrated [observations and artifacts: assemblies, community service programs, teacher observation and walkthrough data, student recognition for effort]
• Students and families engage in rich college-going and career access experiences [observations and artifacts: college visits, community partnerships, job shadowing, internship, field trips, career day, family college and career awareness programming, and career programs]
• Students communicate their aspirations and can identify connections to current learning goals [observations and artifacts: student goal sheets]</t>
    </r>
  </si>
  <si>
    <r>
      <rPr>
        <sz val="10"/>
        <color rgb="FF231F20"/>
        <rFont val="Calibri"/>
        <family val="2"/>
        <scheme val="minor"/>
      </rPr>
      <t>Creates systems for students to develop goals, create a plan on how they will reach their goals, benchmarks to track their progress, and teaches students how to adapt their goals and plans as necessary; creates systems for sharing goals and learning</t>
    </r>
  </si>
  <si>
    <r>
      <rPr>
        <sz val="10"/>
        <color rgb="FF231F20"/>
        <rFont val="Calibri"/>
        <family val="2"/>
        <scheme val="minor"/>
      </rPr>
      <t>Introduces formal goal setting process where students identify goals and create a plan on how they will reach their goals</t>
    </r>
  </si>
  <si>
    <r>
      <rPr>
        <sz val="10"/>
        <color rgb="FF231F20"/>
        <rFont val="Calibri"/>
        <family val="2"/>
        <scheme val="minor"/>
      </rPr>
      <t>Does not create or support goal setting structures for students</t>
    </r>
  </si>
  <si>
    <r>
      <rPr>
        <sz val="10"/>
        <color rgb="FF231F20"/>
        <rFont val="Calibri"/>
        <family val="2"/>
        <scheme val="minor"/>
      </rPr>
      <t>• Students track their own progress [observations and artifacts: student portfolios, evidence of students tracking their own progress, and student surveys]</t>
    </r>
  </si>
  <si>
    <r>
      <rPr>
        <sz val="10"/>
        <color rgb="FF231F20"/>
        <rFont val="Calibri"/>
        <family val="2"/>
        <scheme val="minor"/>
      </rPr>
      <t>Translates the school values into specific behaviors and ensures that all staff and students learn the expected behaviors; ensures staff deliver clear and consistent messaging about that values and behaviors to students</t>
    </r>
  </si>
  <si>
    <r>
      <rPr>
        <sz val="10"/>
        <color rgb="FF231F20"/>
        <rFont val="Calibri"/>
        <family val="2"/>
        <scheme val="minor"/>
      </rPr>
      <t>Attempts to translate the school values into specific behaviors but is inconsistent in ensuring that all students learn expected behaviors</t>
    </r>
  </si>
  <si>
    <r>
      <rPr>
        <sz val="10"/>
        <color rgb="FF231F20"/>
        <rFont val="Calibri"/>
        <family val="2"/>
        <scheme val="minor"/>
      </rPr>
      <t>Does not make values or behavioral expectations clear to staff or students</t>
    </r>
  </si>
  <si>
    <r>
      <rPr>
        <sz val="10"/>
        <color rgb="FF231F20"/>
        <rFont val="Calibri"/>
        <family val="2"/>
        <scheme val="minor"/>
      </rPr>
      <t>Implements tracking systems to assess how well individual students and student cohort groups meet conduct expectations and values; uses multiple forms of student data to monitor and revise the code of conduct and identify benchmarks and milestones to gauge and measure adoption of behaviors</t>
    </r>
  </si>
  <si>
    <r>
      <rPr>
        <sz val="10"/>
        <color rgb="FF231F20"/>
        <rFont val="Calibri"/>
        <family val="2"/>
        <scheme val="minor"/>
      </rPr>
      <t>Does not share or implement the Illinois Social-Emotions Learning Competencies; does not assess student SEL skills and does not support the development of SEL skills</t>
    </r>
  </si>
  <si>
    <r>
      <rPr>
        <sz val="10"/>
        <color rgb="FF231F20"/>
        <rFont val="Calibri"/>
        <family val="2"/>
        <scheme val="minor"/>
      </rPr>
      <t>Trains adults to support the development of effective effort skills (teamwork, study skills, organization, time management, resiliency, valuing mistakes, seeking assistance; persistence) for every student</t>
    </r>
  </si>
  <si>
    <r>
      <rPr>
        <sz val="10"/>
        <color rgb="FF231F20"/>
        <rFont val="Calibri"/>
        <family val="2"/>
        <scheme val="minor"/>
      </rPr>
      <t>Does not introduce or support the development of effective effort skills; does not recognize the role of effort in improving student achievement</t>
    </r>
  </si>
  <si>
    <t>I. Living a Mission and Vision Focused on Results</t>
  </si>
  <si>
    <t>The principal works with the staff and community to build a shared mission, and vision of high expectations that ensures all students are on the path to college and career readiness, and holds staff accountable for results</t>
  </si>
  <si>
    <t>Collaborates to Develop and Maintain a Shared Vision of High Expectations</t>
  </si>
  <si>
    <t>Conducts Difficult Conversations to Improve Student Results</t>
  </si>
  <si>
    <t>Ensures Vision and Mission Drive School Decisions</t>
  </si>
  <si>
    <t>II. Leading and Managing Systems Change</t>
  </si>
  <si>
    <t>The principal creates and implements systems to ensure a safe, orderly, and productive environment for student and adult learning toward the achievement of school and district improvement priorities</t>
  </si>
  <si>
    <t>h. Advances Instructional Technology within the learning environment</t>
  </si>
  <si>
    <t>b. Creates a safe, clean, and orderly learning environment</t>
  </si>
  <si>
    <t>III. Improving Teaching &amp; Learning</t>
  </si>
  <si>
    <t>The principal works with the school staff and community to develop a research-based framework for effective teaching and learning that is refined continuously to improve instruction for all students</t>
  </si>
  <si>
    <t>IV. Building &amp; Maintaining Collaborative Relationships</t>
  </si>
  <si>
    <t>The principal creates a collaborative school community where the school, staff, families, and community interact regularly and share ownership for the success of the school</t>
  </si>
  <si>
    <t>V. Leading with Integrity &amp; Professionalism</t>
  </si>
  <si>
    <t>b. Demonstrates personal and professional standards and conduct that enhance the image of the school and the educational profession. Protects the rights and confidentiality of students and staff.</t>
  </si>
  <si>
    <t>VI. Creating &amp; Sustaining a Culture of High Expectations</t>
  </si>
  <si>
    <r>
      <rPr>
        <sz val="8"/>
        <color rgb="FF211D1E"/>
        <rFont val="Calibri"/>
        <family val="34"/>
      </rPr>
      <t>Plans for and implements facility and equipment expansions &amp; improvements and identifies creative solutions to maximize and share space; complies with all components of the safety drill and conducts multiple trainings with staff and multiple drills every year; builds staff capacity to lead and manage components of school safety</t>
    </r>
  </si>
  <si>
    <r>
      <rPr>
        <sz val="8"/>
        <rFont val="Cambria"/>
        <family val="18"/>
      </rPr>
      <t>Ensures learning environment is conductive to learning and positive; supervises facilities and equipment management to enhance learning and ensures that the school environment is safe; complies with the Illinois Safety Drill Act</t>
    </r>
  </si>
  <si>
    <r>
      <rPr>
        <sz val="8"/>
        <color rgb="FF211D1E"/>
        <rFont val="Calibri"/>
        <family val="34"/>
      </rPr>
      <t>Ensures that the school environment is relatively safe and is in basic compliance with the school safety act</t>
    </r>
  </si>
  <si>
    <r>
      <rPr>
        <sz val="8"/>
        <color rgb="FF211D1E"/>
        <rFont val="Calibri"/>
        <family val="34"/>
      </rPr>
      <t>Does not ensure that the school is safe; does not comply with the school safety act</t>
    </r>
  </si>
  <si>
    <t>• Routines and procedures are in place, discussed, and implemented [observations and artifacts: severe weather and drill plans, school crisis plan, completed Illinois drill documentation form, building rules are posted, student handbooks/parent handbook, bus duty hall duty schedules]
• School building is clean and safe-all basic facilities are in working order [observations and artifacts; bathrooms, windows, sinks, locks]
•Physical plant supports major academic priorities/initiatives [observations and artifacts: reading nooks, improved library, enhanced computer lab, comfortable staff lounge/meeting area]</t>
  </si>
  <si>
    <t>Models continuous learning by applying new technologies for the purpose of improving the learning environment and communication with students, staff and parents.</t>
  </si>
  <si>
    <r>
      <rPr>
        <sz val="10"/>
        <color rgb="FF211D1E"/>
        <rFont val="Calibri"/>
        <family val="34"/>
      </rPr>
      <t>Identifies and consistently applies new technologies to improve and support leadership and management functions</t>
    </r>
  </si>
  <si>
    <r>
      <rPr>
        <sz val="10"/>
        <color rgb="FF211D1E"/>
        <rFont val="Calibri"/>
        <family val="34"/>
      </rPr>
      <t>Demonstrates limited knowledge and application of current technologies to support leadership and management functions</t>
    </r>
  </si>
  <si>
    <r>
      <rPr>
        <sz val="10"/>
        <color rgb="FF211D1E"/>
        <rFont val="Calibri"/>
        <family val="34"/>
      </rPr>
      <t>Does not utilize current technology to support leadership and management functions</t>
    </r>
  </si>
  <si>
    <r>
      <rPr>
        <sz val="10"/>
        <color rgb="FF211D1E"/>
        <rFont val="Times New Roman"/>
        <family val="18"/>
      </rPr>
      <t>•</t>
    </r>
    <r>
      <rPr>
        <sz val="10"/>
        <color rgb="FF211D1E"/>
        <rFont val="Calibri"/>
        <family val="34"/>
      </rPr>
      <t xml:space="preserve"> Communication among leadership, staff, students and parents utilizing current technological tools
</t>
    </r>
    <r>
      <rPr>
        <sz val="10"/>
        <rFont val="Times New Roman"/>
        <family val="18"/>
      </rPr>
      <t>•</t>
    </r>
    <r>
      <rPr>
        <sz val="10"/>
        <rFont val="Calibri"/>
        <family val="34"/>
      </rPr>
      <t xml:space="preserve"> </t>
    </r>
    <r>
      <rPr>
        <sz val="10"/>
        <color rgb="FF211D1E"/>
        <rFont val="Calibri"/>
        <family val="34"/>
      </rPr>
      <t>Models incorporation of various current technological hardware and software resources/tools.</t>
    </r>
  </si>
  <si>
    <r>
      <rPr>
        <sz val="10"/>
        <color rgb="FF211D1E"/>
        <rFont val="Calibri"/>
        <family val="34"/>
      </rPr>
      <t>Actively supports the implementation of technology to enhance student growth</t>
    </r>
  </si>
  <si>
    <r>
      <rPr>
        <sz val="10"/>
        <color rgb="FF211D1E"/>
        <rFont val="Calibri"/>
        <family val="34"/>
      </rPr>
      <t>Understands and encourages implementation of technology to enhance student growth</t>
    </r>
  </si>
  <si>
    <r>
      <rPr>
        <sz val="10"/>
        <color rgb="FF211D1E"/>
        <rFont val="Calibri"/>
        <family val="34"/>
      </rPr>
      <t>Demonstrates
limited knowledge of
instructional technology and its promotion of learning</t>
    </r>
  </si>
  <si>
    <r>
      <rPr>
        <sz val="10"/>
        <color rgb="FF211D1E"/>
        <rFont val="Calibri"/>
        <family val="34"/>
      </rPr>
      <t>Does not support the use of instructional technology within the learning environment</t>
    </r>
  </si>
  <si>
    <r>
      <rPr>
        <sz val="10"/>
        <color rgb="FF211D1E"/>
        <rFont val="Times New Roman"/>
        <family val="18"/>
      </rPr>
      <t>•</t>
    </r>
    <r>
      <rPr>
        <sz val="10"/>
        <color rgb="FF211D1E"/>
        <rFont val="Calibri"/>
        <family val="34"/>
      </rPr>
      <t xml:space="preserve"> A culture and expectation of employing a creative use of technology within the school.
</t>
    </r>
    <r>
      <rPr>
        <sz val="10"/>
        <color rgb="FF211D1E"/>
        <rFont val="Times New Roman"/>
        <family val="18"/>
      </rPr>
      <t>•</t>
    </r>
    <r>
      <rPr>
        <sz val="10"/>
        <color rgb="FF211D1E"/>
        <rFont val="Calibri"/>
        <family val="34"/>
      </rPr>
      <t xml:space="preserve"> Visible inclusion of digital-age tools utilized in a variety of types of classrooms and learning environments.
</t>
    </r>
    <r>
      <rPr>
        <sz val="10"/>
        <color rgb="FF211D1E"/>
        <rFont val="Times New Roman"/>
        <family val="18"/>
      </rPr>
      <t>•</t>
    </r>
    <r>
      <rPr>
        <sz val="10"/>
        <color rgb="FF211D1E"/>
        <rFont val="Calibri"/>
        <family val="34"/>
      </rPr>
      <t xml:space="preserve"> Student engagement is enhanced because of integration of digital-age tools in the classrooms and school environment
</t>
    </r>
    <r>
      <rPr>
        <sz val="10"/>
        <rFont val="Times New Roman"/>
        <family val="18"/>
      </rPr>
      <t>•</t>
    </r>
    <r>
      <rPr>
        <sz val="10"/>
        <rFont val="Calibri"/>
        <family val="34"/>
      </rPr>
      <t xml:space="preserve"> </t>
    </r>
    <r>
      <rPr>
        <sz val="10"/>
        <color rgb="FF211D1E"/>
        <rFont val="Calibri"/>
        <family val="34"/>
      </rPr>
      <t>Implements and evaluates technological resources and applicable utilizations.</t>
    </r>
  </si>
  <si>
    <t>Links Aspiration to College and Career Opportunities</t>
  </si>
  <si>
    <t>The principal works with the school staff and community to create a positive contest for learning by ensuring equity, fulfilling professional responsibilities with honesty and integrity, and serving as a model for the professional behavior of others</t>
  </si>
  <si>
    <t>Rating</t>
  </si>
  <si>
    <t>Rating Value</t>
  </si>
  <si>
    <t>Descriptiion</t>
  </si>
  <si>
    <t>Exceeds Goal</t>
  </si>
  <si>
    <t>Meets Goal</t>
  </si>
  <si>
    <t>Minimal Growth</t>
  </si>
  <si>
    <t>No Growth or Negative Growth</t>
  </si>
  <si>
    <t>Description</t>
  </si>
  <si>
    <t>Exceeds the target for a majority of the student growth measures; meets all targets</t>
  </si>
  <si>
    <t>Meets or exceeds the target for a majority of the student growth measures; does not have negative growth on any measures</t>
  </si>
  <si>
    <t>Meets only 1 or 2 student growth targets; has no more than one measure with negative growth results</t>
  </si>
  <si>
    <t>Does not meet any student growth targets; demonstrates negative growth on one or more measures</t>
  </si>
  <si>
    <t>Goal Rating Value</t>
  </si>
  <si>
    <t>*Given timing of state test data and March 1 evaluation completion requirement, these measures will not be available for first year principals and districts will need to use an additional interim assessment in place of the ISAT data.</t>
  </si>
  <si>
    <t>No Growth / Negative Growth</t>
  </si>
  <si>
    <t>a. Develops, implements, and monitors the outcomes of the school improvement plan and school wide student achievement data results to improve student achievement</t>
  </si>
  <si>
    <t>c. Implements student interventions that differentiate instruction based on student needs</t>
  </si>
  <si>
    <t>a. Creates, develops and sustains relationships that result in active student engagement in the learning process</t>
  </si>
  <si>
    <t>b. Utilizes meaningful feedback of students, staff, families, and community in the evaluation of school programs and policies</t>
  </si>
  <si>
    <t>c. Proactively engages families and communities in supporting their child’s learning and the schools learning goals</t>
  </si>
  <si>
    <t>a. Builds a culture of high aspirations and achievement for every student</t>
  </si>
  <si>
    <t>b. Requires staff and students to demonstrate consistent values and positive behaviors aligned to the school’s vision and mission</t>
  </si>
  <si>
    <t>Select Rating</t>
  </si>
  <si>
    <t>NA</t>
  </si>
  <si>
    <t>Average Rating:</t>
  </si>
  <si>
    <t>Numeric Rating</t>
  </si>
  <si>
    <t>Standard Average</t>
  </si>
  <si>
    <t>Principal:</t>
  </si>
  <si>
    <t>School(s):</t>
  </si>
  <si>
    <t>Evaluator:</t>
  </si>
  <si>
    <t>School Year:</t>
  </si>
  <si>
    <t>District:</t>
  </si>
  <si>
    <t>Achievement Goal Rating</t>
  </si>
  <si>
    <t>Standard I Rating</t>
  </si>
  <si>
    <t>Standard II Rating</t>
  </si>
  <si>
    <t>Standard III Rating</t>
  </si>
  <si>
    <t>Standard IV Rating</t>
  </si>
  <si>
    <t>Standard V Rating</t>
  </si>
  <si>
    <t>Standard VI Rating</t>
  </si>
  <si>
    <t>Summative Rating</t>
  </si>
  <si>
    <t>Final Sum</t>
  </si>
  <si>
    <t>Rating Summary Table</t>
  </si>
  <si>
    <t>Local Weighting of Standards</t>
  </si>
  <si>
    <t>District Weight</t>
  </si>
  <si>
    <t>Rating Total</t>
  </si>
  <si>
    <t>District Weight %</t>
  </si>
  <si>
    <t>Standard Points</t>
  </si>
  <si>
    <t>Rating Points</t>
  </si>
  <si>
    <t>Evaluation Information</t>
  </si>
  <si>
    <t>%</t>
  </si>
  <si>
    <t>Even Weighting</t>
  </si>
  <si>
    <t>Please enter the percent weighting for each standard in the red cells.
The total percent should be 100.</t>
  </si>
  <si>
    <t>Average Points per Standard
(out of 4 possible points)</t>
  </si>
  <si>
    <t>Element &amp; Rating</t>
  </si>
  <si>
    <t>Strengths</t>
  </si>
  <si>
    <t>Evaluator Signature</t>
  </si>
  <si>
    <t>Date</t>
  </si>
  <si>
    <t>Principal Signature</t>
  </si>
  <si>
    <t>Builds, evaluates and develops a team of educators and support staff to ensure the learning environment is safe, clean, and orderly</t>
  </si>
  <si>
    <t>Points</t>
  </si>
  <si>
    <t>Goal Rating</t>
  </si>
  <si>
    <t>Overall Assessment Rating</t>
  </si>
  <si>
    <t>Final Achievement Rating</t>
  </si>
  <si>
    <t>First Year Principal</t>
  </si>
  <si>
    <t>Select From List</t>
  </si>
  <si>
    <t>Experience Status</t>
  </si>
  <si>
    <t>Veteran Principal</t>
  </si>
  <si>
    <t>Employment Recommendation</t>
  </si>
  <si>
    <t>High School</t>
  </si>
  <si>
    <t>Select</t>
  </si>
  <si>
    <t>Principal &amp; Superintendent (or designated evaluator) Overview Meeting</t>
  </si>
  <si>
    <t>Meeting/Evaluation Component Notes</t>
  </si>
  <si>
    <t>Principal Completes Self-Evaluation</t>
  </si>
  <si>
    <t>Date(s)</t>
  </si>
  <si>
    <t>Evaluation Component Description</t>
  </si>
  <si>
    <t>Select ratings for the red cells on the worksheet titled "Prof Practice Eval Tool."</t>
  </si>
  <si>
    <t>When the performance evaluation is completed, the qualified evaluator shall meet with the principal or assistant principal to inform the principal or assistant principal of the rating given for the student growth and professional practice components of the evaluation and of the final performance evaluation rating received, and discuss the evidence used in making these determinations. The qualified evaluator shall discuss the strengths demonstrated by the principal or assistant principal and identify specific areas of growth.</t>
  </si>
  <si>
    <t>There is no limit on the number of informal observations that a qualified evaluator may conduct, provided that he or she deems the informal evaluations necessary to fully assess the performance of the principal or assistant principal being evaluated. Evidence gathered during informal observations may be considered in determining the performance evaluation rating, provided it is documented in writing.</t>
  </si>
  <si>
    <t>Important Notes</t>
  </si>
  <si>
    <t>One copy of the evaluation must be included in the principal’s or assistant principal’s personnel file and one copy of the evaluation must be provided to the principal or assistant principal.</t>
  </si>
  <si>
    <t>Professional Growth Goals Established</t>
  </si>
  <si>
    <r>
      <t xml:space="preserve">The plan shall provide for a minimum of two formal observations at the school in which the principal or assistant principal is employed.
   A) The qualified evaluator shall observe school practices and may directly observe the principal’s or assistant principal’s interactions and activities during his or her work day.
   B) The formal observation shall be scheduled in advance and shall include at least one objective for the observation (e.g., reviewing classrooms, observing leadership team meetings).
   C) </t>
    </r>
    <r>
      <rPr>
        <b/>
        <u/>
        <sz val="10"/>
        <color rgb="FF000000"/>
        <rFont val="Calibri"/>
        <family val="2"/>
        <scheme val="minor"/>
      </rPr>
      <t>Feedback from the formal observations shall be provided in writing (electronic or paper) to the principal or assistant principal no later than 10 principal work days after the day on which the observation occurred</t>
    </r>
    <r>
      <rPr>
        <sz val="10"/>
        <color rgb="FF000000"/>
        <rFont val="Calibri"/>
        <family val="2"/>
        <scheme val="minor"/>
      </rPr>
      <t>. For the purpose of this subsection (c)(1)(C), a “principal work day” is any day in which the principal or assistant principal is contractually obligated to work, regardless of whether students are present.
   D) Other evidence and information received by the qualified evaluator that would have a negative impact on the evaluator’s rating of the principal (e.g., parent complaints) shall be shared with the principal within the timeline established in subsection (c)(1)(C) of this Section.</t>
    </r>
  </si>
  <si>
    <t>Final Evaluation Meeting with Principal</t>
  </si>
  <si>
    <t>Areas for Growth</t>
  </si>
  <si>
    <t>Unweighted Professional Practice Rating</t>
  </si>
  <si>
    <t>Weighted Professional Practice Rating</t>
  </si>
  <si>
    <t>Weighted</t>
  </si>
  <si>
    <t>Unweighted</t>
  </si>
  <si>
    <t>Final Performance Rating Weighted</t>
  </si>
  <si>
    <t>Final Performance Rating Unweighted</t>
  </si>
  <si>
    <t>Weighted Selection</t>
  </si>
  <si>
    <t>Did the principal complete the required self-evaluation?</t>
  </si>
  <si>
    <t>Yes</t>
  </si>
  <si>
    <t>No</t>
  </si>
  <si>
    <t>What was the quality of the self-assessment?</t>
  </si>
  <si>
    <t>Illinois Association of School Administrators</t>
  </si>
  <si>
    <t>iasa@iasaedu.org</t>
  </si>
  <si>
    <t>http://www.iasaedu.org</t>
  </si>
  <si>
    <t>This Principal evaluation tool was developed for the Illinois Association of School Administrators by Dr. Don White.  All rights are reserved.  This file should not be distributed, copied, or altered without express written consent from the Illinois Association of School Administrators or Dr. Don White.</t>
  </si>
  <si>
    <t>(217) 753-2213</t>
  </si>
  <si>
    <t>Self-Assessment Rating Comments</t>
  </si>
  <si>
    <t>Professional Practice Rating Value</t>
  </si>
  <si>
    <t>Illinois State Board of Education
Performance Evaluation Advisory Council
State Model for Principal Evaluation</t>
  </si>
  <si>
    <t>http://www.isbe.net/peac/pdf/il_perf_stds_school_leaders.pdf</t>
  </si>
  <si>
    <r>
      <rPr>
        <b/>
        <u/>
        <sz val="11"/>
        <rFont val="Calibri"/>
        <family val="2"/>
        <scheme val="minor"/>
      </rPr>
      <t>Statute—105 ILCS 5/24A-15</t>
    </r>
  </si>
  <si>
    <t>ILLINOIS PERFORMANCE STANDARDS FOR SCHOOL LEADERS</t>
  </si>
  <si>
    <t>Standard</t>
  </si>
  <si>
    <t>Indicator</t>
  </si>
  <si>
    <r>
      <rPr>
        <b/>
        <sz val="10"/>
        <rFont val="Calibri"/>
        <family val="2"/>
        <scheme val="minor"/>
      </rPr>
      <t>I. Living a Mission and Vision Focused on Results</t>
    </r>
    <r>
      <rPr>
        <i/>
        <sz val="10"/>
        <rFont val="Calibri"/>
        <family val="2"/>
        <scheme val="minor"/>
      </rPr>
      <t xml:space="preserve">
The principal works with the staff and community to build a shared mission, and vision of high expectations that ensures all students are on the path to college and career readiness, and holds staff accountable for results</t>
    </r>
  </si>
  <si>
    <t>c. Conducts difficult but crucial conversations with individuals, teams, and staff based on student performance data in a timely manner for the purpose of enhancing student learning and results</t>
  </si>
  <si>
    <r>
      <rPr>
        <b/>
        <sz val="10"/>
        <rFont val="Calibri"/>
        <family val="2"/>
        <scheme val="minor"/>
      </rPr>
      <t>II. Leading and Managing Systems Change</t>
    </r>
    <r>
      <rPr>
        <b/>
        <i/>
        <sz val="10"/>
        <rFont val="Calibri"/>
        <family val="2"/>
        <scheme val="minor"/>
      </rPr>
      <t xml:space="preserve">
</t>
    </r>
    <r>
      <rPr>
        <i/>
        <sz val="10"/>
        <rFont val="Calibri"/>
        <family val="2"/>
        <scheme val="minor"/>
      </rPr>
      <t xml:space="preserve">
The principal creates and implements systems to ensure a safe, orderly, and productive environment for student and adult learning toward the achievement of school and district improvement priorities</t>
    </r>
  </si>
  <si>
    <r>
      <rPr>
        <b/>
        <sz val="10"/>
        <rFont val="Calibri"/>
        <family val="2"/>
        <scheme val="minor"/>
      </rPr>
      <t>III. Improving Teaching &amp; Learning</t>
    </r>
    <r>
      <rPr>
        <i/>
        <sz val="10"/>
        <rFont val="Calibri"/>
        <family val="2"/>
        <scheme val="minor"/>
      </rPr>
      <t xml:space="preserve">
The principal works with the school staff and community to develop a research-based framework for effective teaching and learning that is refined continuously to improve instruction for all students</t>
    </r>
  </si>
  <si>
    <r>
      <rPr>
        <b/>
        <sz val="10"/>
        <rFont val="Calibri"/>
        <family val="2"/>
        <scheme val="minor"/>
      </rPr>
      <t>IV. Building &amp; Maintaining Collaborative Relationships</t>
    </r>
    <r>
      <rPr>
        <i/>
        <sz val="10"/>
        <rFont val="Calibri"/>
        <family val="2"/>
        <scheme val="minor"/>
      </rPr>
      <t xml:space="preserve">
The principal creates a collaborative school community where the school, staff, families, and community interact regularly and share ownership for the success of the school</t>
    </r>
  </si>
  <si>
    <r>
      <rPr>
        <b/>
        <sz val="10"/>
        <rFont val="Calibri"/>
        <family val="2"/>
        <scheme val="minor"/>
      </rPr>
      <t>V. Leading with Integrity &amp; Professionalism</t>
    </r>
    <r>
      <rPr>
        <i/>
        <sz val="10"/>
        <rFont val="Calibri"/>
        <family val="2"/>
        <scheme val="minor"/>
      </rPr>
      <t xml:space="preserve">
The principal works with the school staff and community to create a positive contest for learning by ensuring equity, fulfilling professional responsibilities with honesty and integrity, and serving as a model for the professional behavior of others</t>
    </r>
  </si>
  <si>
    <t>Guidance Document for Principal/Assistant Principal Evaluation Rules and LEA Latitude</t>
  </si>
  <si>
    <t xml:space="preserve">Rules </t>
  </si>
  <si>
    <t xml:space="preserve">LEA Latitude </t>
  </si>
  <si>
    <t xml:space="preserve">Each school district shall implement a performance evaluation plan for its principals and assistant principals no later than September 1, 2012. </t>
  </si>
  <si>
    <t xml:space="preserve">A school district may choose to develop its own performance evaluation plan or adopt or adapt the State model authorized under Section 24A-­‐7 of the School Code. </t>
  </si>
  <si>
    <t xml:space="preserve"> </t>
  </si>
  <si>
    <t xml:space="preserve">The plan shall provide for the completion of the evaluation (i.e., collection of data and information on student growth and conducting observations) no later than March 1 annually for a principal or assistant principal. </t>
  </si>
  <si>
    <t>On or before October 1 of each year, the qualified evaluator and principal or assistant principal shall meet to set student growth metrics and targets to be used. If the qualified evaluator and principal or assistant principal fail to agree on the student growth measures and targets to be included, then the qualified evaluator shall determine the goals to be considered.</t>
  </si>
  <si>
    <t>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t>
  </si>
  <si>
    <t>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 The school district shall identify at least two assessments either from Type I or Type II, which are able to provide data that meets the definition of student growth as set forth in Section 50.30 of this Part.</t>
  </si>
  <si>
    <t>The results from the most recent administration of a selected assessment shall be used as the ending point at which the level of student growth is calculated.</t>
  </si>
  <si>
    <t>For an assistant principal, a qualified evaluator may select student growth measures that align to the individual’s specific duties (e.g., improvements in attendance, decrease in disciplinary referrals).</t>
  </si>
  <si>
    <t>Any instruments and rubric used to evaluate the professional practice of a principal’s or assistant principal’s professional practice shall align to the Illinois Standards for Principal Evaluation (see Appendix A of this Part).</t>
  </si>
  <si>
    <t>The rubric shall state the indicators for each standard and provide a clear description of at least four performance levels to be considered for each indicator.</t>
  </si>
  <si>
    <t>The plan shall provide for a minimum of two formal observations at the school in which the principal or assistant principal is employed.</t>
  </si>
  <si>
    <t>The qualified evaluator shall observe school practices and may directly observe the principal’s or assistant principal’s interactions and activities during his or her work day.</t>
  </si>
  <si>
    <t>Other evidence and information received by the qualified evaluator that would have a negative impact on the evaluator’s rating of the principal (e.g., parent complaints) shall be shared with the principal within the timeline established in subsection (c)(1)(C) of this Section.</t>
  </si>
  <si>
    <t>The school district or qualified evaluator shall inform the principal or assistant principal how evidence of professional practice collected will be used to determine a professional practice rating.</t>
  </si>
  <si>
    <r>
      <t xml:space="preserve">The school district shall consider how certain student characteristics (e.g., special education placement, English language learners, low-­‐income populations) shall be used for each assessment and target chosen to ensure that they </t>
    </r>
    <r>
      <rPr>
        <i/>
        <sz val="10"/>
        <color rgb="FF000000"/>
        <rFont val="Calibri"/>
        <family val="2"/>
      </rPr>
      <t>best measure the impact that a principal, school and school district have on students’ academic achievement</t>
    </r>
    <r>
      <rPr>
        <sz val="10"/>
        <color rgb="FF000000"/>
        <rFont val="Calibri"/>
        <family val="2"/>
      </rPr>
      <t>. (Section 24A-­‐7 of the School Code)</t>
    </r>
  </si>
  <si>
    <t>Developed by the DuPage County Regional Office of Education</t>
  </si>
  <si>
    <r>
      <t xml:space="preserve">The plan shall </t>
    </r>
    <r>
      <rPr>
        <i/>
        <sz val="10"/>
        <color rgb="FF000000"/>
        <rFont val="Calibri"/>
        <family val="2"/>
      </rPr>
      <t>consider the principal’s or</t>
    </r>
    <r>
      <rPr>
        <sz val="10"/>
        <color rgb="FF000000"/>
        <rFont val="Calibri"/>
        <family val="2"/>
      </rPr>
      <t xml:space="preserve">, as applicable, </t>
    </r>
    <r>
      <rPr>
        <i/>
        <sz val="10"/>
        <color rgb="FF000000"/>
        <rFont val="Calibri"/>
        <family val="2"/>
      </rPr>
      <t>assistant principal’s specific duties, responsibilities, management and competence as a principal or assistant principal</t>
    </r>
    <r>
      <rPr>
        <sz val="10"/>
        <color rgb="FF000000"/>
        <rFont val="Calibri"/>
        <family val="2"/>
      </rPr>
      <t>. (Sections 24A-­‐15(c)(1), (c-­‐5)(1), and 34-­‐8 of the School Code)</t>
    </r>
  </si>
  <si>
    <t xml:space="preserve">The plan shall consider the performance goals developed pursuant to Sections 10-­‐23.8a and 34-­‐8.1 of the School Code [105 ILCS 5/10-­‐23.8a and 34-­‐8.1] for any principal or, as applicable, assistant principal who has a performance-­‐based contract. </t>
  </si>
  <si>
    <t xml:space="preserve">The plan shall identify the person who will evaluate the principal or assistant principal. </t>
  </si>
  <si>
    <t xml:space="preserve">A written notice (either electronic or paper) of the evaluation shall be provided to each principal and, as applicable, assistant principal at the start of the school year, or if the principal or assistant principal is hired or assigned to the position after the start of the school term, then no later than 30 days after the contract is signed or the assignment is made. </t>
  </si>
  <si>
    <t>The written notice shall include: 1) a copy of the rubric to be used to rate student growth and professional practice of the principal or assistant principal; and 2) a summary of the manner in which student growth and professional practice measures to be used in the evaluation relate to the performance evaluation ratings of “excellent”, “proficient”, “needs improvement”, and “unsatisfactory”.</t>
  </si>
  <si>
    <t>On or before October 1 of each year, the qualified evaluator and principal or assistant principal shall establish professional growth goals, which shall be based on the results of the performance evaluation conducted in the previous school year, if any. If the qualified evaluator and principal or assistant principal fail to agree on the professional growth goals to be included, then the qualified evaluator shall determine the goals to be considered.</t>
  </si>
  <si>
    <t>Individual assessment results of any student shall be included in the student growth metric,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t>
  </si>
  <si>
    <t>Consideration of the professional practice of a principal and, as applicable, assistant principal shall comprise a minimum of 50 percent of the performance evaluation rating and include each of the following elements.</t>
  </si>
  <si>
    <t>A school district may choose to adopt the rubric contained in the State performance evaluation model for principals, developed pursuant to Section 24A-­‐7 of the School Code, or it may develop its own rubric. Any school district that uses a rubric other than the rubric contained in the State model shall establish a process to ensure that all principals, assistant principals, and principal evaluators are familiar with and understand the content of the rubric, the different levels of performance used for professional practice, and how the overall professional practice rating will be determined.</t>
  </si>
  <si>
    <t>There is no limit on the number of informal observations that a qualified evaluator may conduct, provided that he or she deems the informal evaluations necessary to fully assess the performance of the principal or assistant principal being evaluated. Evidence gathered during informal observations may be considered in determining the performance evaluation rating, provided it is documented in writing.  If a district chooses to use professional practice ratings that do not correspond to the performance evaluation ratings required to be used under Section 24A-­‐15 or 34-­‐8 of the School Code, then it shall ensure that the four levels chosen align to the required performance evaluation ratings.</t>
  </si>
  <si>
    <r>
      <t xml:space="preserve">The plan shall consider </t>
    </r>
    <r>
      <rPr>
        <i/>
        <sz val="10"/>
        <color rgb="FF000000"/>
        <rFont val="Calibri"/>
        <family val="2"/>
      </rPr>
      <t>the principal’s or</t>
    </r>
    <r>
      <rPr>
        <sz val="10"/>
        <color rgb="FF000000"/>
        <rFont val="Calibri"/>
        <family val="2"/>
      </rPr>
      <t xml:space="preserve">, as applicable, </t>
    </r>
    <r>
      <rPr>
        <i/>
        <sz val="10"/>
        <color rgb="FF000000"/>
        <rFont val="Calibri"/>
        <family val="2"/>
      </rPr>
      <t>assistant principal’s strengths and weaknesses, with supporting reasons</t>
    </r>
    <r>
      <rPr>
        <sz val="10"/>
        <color rgb="FF000000"/>
        <rFont val="Calibri"/>
        <family val="2"/>
      </rPr>
      <t xml:space="preserve">. (Sections 24A-­‐15(c)(2), (c-­‐5)(2), and 34-­‐8 of the School Code) </t>
    </r>
  </si>
  <si>
    <r>
      <t xml:space="preserve">Each school district shall provide for the use in the performance evaluation plan </t>
    </r>
    <r>
      <rPr>
        <i/>
        <sz val="10"/>
        <color rgb="FF000000"/>
        <rFont val="Calibri"/>
        <family val="2"/>
      </rPr>
      <t>of data and indicators on student growth as a significant factor in rating principal or</t>
    </r>
    <r>
      <rPr>
        <sz val="10"/>
        <color rgb="FF000000"/>
        <rFont val="Calibri"/>
        <family val="2"/>
      </rPr>
      <t xml:space="preserve">, as applicable, </t>
    </r>
    <r>
      <rPr>
        <i/>
        <sz val="10"/>
        <color rgb="FF000000"/>
        <rFont val="Calibri"/>
        <family val="2"/>
      </rPr>
      <t>assistant principal performance</t>
    </r>
    <r>
      <rPr>
        <sz val="10"/>
        <color rgb="FF000000"/>
        <rFont val="Calibri"/>
        <family val="2"/>
      </rPr>
      <t>. (Sections 24A-­‐15 and 34-­‐8 of the School Code) For the purpose of this Subpart D, “significant factor” shall represent at least 30 percent of the performance evaluation rating assigned, except as otherwise provided in subsection (a) of this Section.</t>
    </r>
  </si>
  <si>
    <t>For a school district implementing a performance evaluation plan incorporating student growth in school year 2012-­‐13 or 2013-­‐14, student growth shall represent at least 25 percent of a principal’s or assistant principal’s performance evaluation rating in the first and second years of implementation (for example, 2012-­‐13 and 2013-­‐14 schools years for a school district with a 2012-­‐13 implementation date). Thereafter, student growth shall represent at least 30 percent of the rating assigned.</t>
  </si>
  <si>
    <t>Feedback from the formal observations shall be provided in writing (electronic or paper) to the principal or assistant principal no later than 10 principal work days after the day on which the observation occurred. For the purpose of this subsection (c)(1)(C), a “principal work day” is any day in which the principal or assistant principal is contractually obligated to work, regardless of whether students are present.</t>
  </si>
  <si>
    <t>Section 50.300 Plan Components Required for the
Evaluation of Principals and Assistant Principals</t>
  </si>
  <si>
    <t>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On or before October 1 of each year, the qualified evaluator and principal or assistant principal shall meet to set student growth measurement models and targets to be used.  If the qualified evaluator and principal or assistant principal fail to agree on the student growth measures and targets to be included, then the qualified evaluator shall determine the goals to be considered.
On or before October 1 of each year, the qualified evaluator and principal or assistant principal shall establish professional growth goals, which shall be based on the results of the performance evaluation conducted in the previous school year, if any.  If the qualified evaluator and principal or assistant principal fail to agree on the professional growth goals to be included, then the qualified evaluator shall determine the goals to be considered.</t>
  </si>
  <si>
    <t>No later than October 1 of each school year, the qualified evaluator shall inform the principal or assistant principal of the assessments and, for the assessments identified, the measurement models and targets to be used.  The qualified evaluator shall specify the weights of each assessment and target to be used.
   1) The school district shall identify at least two assessments, either from Type I or Type II, which are able to provide data that meet the definition of student growth as set forth in Section 50.30 of this Part.
        A) A State assessment administered under Section 2-3.64 of the School Code may be one of the assessments to be used for determining student growth and shall be considered to be a Type I assessment.
        B) Type III assessments may be used for schools serving a majority of students who are not administered a Type I or Type II assessment. In these situations, the qualified evaluator and principal may identify at least two Type III assessments to be used to determine student growth.
        C) CPS may adopt the State assessments administered pursuant to Section 2-3.64 of the School Code as its sole measure of student growth for purposes of principal evaluations.  (Section 24A-7 of the School Code)  In circumstances where the school district determines that the State assessment is not appropriate for measuring student growth, then it shall identify other assessments to be used in the manner prescribed in this Section.</t>
  </si>
  <si>
    <t>Individual assessment results of any student shall be included in the student growth measurement model,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
The results from the most recent administration of a selected assessment shall be used as the ending point at which the level of student growth is calculated.
For an assistant principal, a qualified evaluator may select student growth measures that align to the individual’s specific duties (e.g., improvements in attendance, decrease in disciplinary referrals).
The school district shall consider how certain student characteristics (e.g., special education placement, English language learners, low-income populations) shall be used for each assessment and target chosen to ensure that they best measure the impact that a principal, school and school district have on students’ academic achievement. (Section 24A-7 of the School Code)</t>
  </si>
  <si>
    <t>Type self-assessment comments here.</t>
  </si>
  <si>
    <t>105 ILCS 5/24A-15</t>
  </si>
  <si>
    <t>• The evaluation shall consider the principal’s /assistant principal’s duties and responsibilities, effectiveness as a building manager and competence as an educational leader. [50.300 a) 1]
• The summative evaluation shall include a list of the principal’s / assistant principal’s strengths and areas for growth with supporting reasons for both.  [50.300 a) 2)]</t>
  </si>
  <si>
    <t>Supporting Reason(s)</t>
  </si>
  <si>
    <t>Select Goal # or Leave Blank</t>
  </si>
  <si>
    <t>Goal Weight</t>
  </si>
  <si>
    <t>Not Applicable</t>
  </si>
  <si>
    <t>Ratings Concatentation</t>
  </si>
  <si>
    <t>Standard I</t>
  </si>
  <si>
    <t>Standard II</t>
  </si>
  <si>
    <t>Standard III</t>
  </si>
  <si>
    <t>Standard IV</t>
  </si>
  <si>
    <t>Standard V</t>
  </si>
  <si>
    <t>Standard VI</t>
  </si>
  <si>
    <t>Rating Level</t>
  </si>
  <si>
    <t>Elementary</t>
  </si>
  <si>
    <t>Overall Assessment Rating:</t>
  </si>
  <si>
    <t>Professional Practice</t>
  </si>
  <si>
    <t>Assessments</t>
  </si>
  <si>
    <t>Weighted Rating Points</t>
  </si>
  <si>
    <t>Desired Weight
for Final Rating</t>
  </si>
  <si>
    <t>2) Enter desired comment(s) for each strength.</t>
  </si>
  <si>
    <r>
      <rPr>
        <b/>
        <u/>
        <sz val="14"/>
        <color theme="0"/>
        <rFont val="Calibri"/>
        <family val="2"/>
        <scheme val="minor"/>
      </rPr>
      <t>Summative Rating Matrix</t>
    </r>
  </si>
  <si>
    <t>The employment recommendation is optional.  Remove text and leave blank if not used.</t>
  </si>
  <si>
    <t>Total Percent (must be 100%):</t>
  </si>
  <si>
    <t>Red cells denote areas for the user to enter information.</t>
  </si>
  <si>
    <t>Examples: Northwest Evaluation Association (NWEA) MAP tests, Scantron Performance Series</t>
  </si>
  <si>
    <t>Type I</t>
  </si>
  <si>
    <t>Type III</t>
  </si>
  <si>
    <t>Examples: Collaboratively developed common assessments, curriculum tests, assessments designed by textbook publishers</t>
  </si>
  <si>
    <t>Examples: teacher-created assessments, assessments of student performance</t>
  </si>
  <si>
    <t>Type II</t>
  </si>
  <si>
    <t>An assessment that measures a certain group of students in the same manner with the same potential assessment items, is scored by a non-district entity, and is widely administered beyond Illinois.</t>
  </si>
  <si>
    <t>An assessment developed or adopted and approved by the school district and used on a district-wide basis that is given by all teachers in a given grade or subject area.</t>
  </si>
  <si>
    <t>An assessment that is rigorous, aligned with the course’s curriculum, and that the evaluator and teacher determine measures student learning.</t>
  </si>
  <si>
    <t>Type</t>
  </si>
  <si>
    <t xml:space="preserve"> Sec. 24A-15. Development of evaluation plan for principals and assistant principals.</t>
  </si>
  <si>
    <t xml:space="preserve">(a) Each school district, except for a school district organized under Article 34 of this Code, shall establish a principal and assistant principal evaluation plan in accordance with this Section. The plan must ensure that each principal and assistant principal is evaluated as follows:
        (1) For a principal or assistant principal on a single-year contract, the evaluation must take place by March 1 of each year.
        (2) For a principal or assistant principal on a multi-year contract under Section 10-23.8a of this Code, the evaluation must take place by March 1 of the final year of the contract.  On and after September 1, 2012, the plan must:
        (i) rate the principal's or assistant principal's performance as "excellent", "proficient", "needs improvement" or "unsatisfactory"; and
        (ii) ensure that each principal and assistant principal is evaluated at least once every school year.
    Nothing in this Section prohibits a school district from conducting additional evaluations of principals and assistant principals. 
</t>
  </si>
  <si>
    <t xml:space="preserve">  (b) The evaluation shall include a description of the principal's or assistant principal's duties and responsibilities and the standards to which the principal or assistant principal is expected to conform.
  </t>
  </si>
  <si>
    <t xml:space="preserve">  (c) The evaluation for a principal must be performed by the district superintendent, the superintendent's designee, or, in the absence of the superintendent or his or her designee, an individual appointed by the school board who holds a registered Type 75 State administrative certificate.  Prior to September 1, 2012, the evaluation must be in writing and must at least do all of the following:
        (1) Consider the principal's specific duties, responsibilities, management, and competence as a principal.
        (2) Specify the principal's strengths and weaknesses, with supporting reasons.
        (3) Align with research-based standards established by administrative rule.
    On and after September 1, 2012, the evaluation must, in addition to the requirements in items (1), (2), and (3) of this subsection (c), provide for the use of data and indicators on student growth as a significant factor in rating performance. 
    (c-5) The evaluation of an assistant principal must be performed by the principal, the district superintendent, the superintendent's designee, or, in the absence of the superintendent or his or her designee, an individual appointed by the school board who holds a registered Type 75 State administrative certificate. The evaluation must be in writing and must at least do all of the following:
        (1) Consider the assistant principal's specific duties, responsibilities, management, and competence as an assistant principal.
        (2) Specify the assistant principal's strengths and weaknesses with supporting reasons.
        (3) Align with the Illinois Professional Standards for School Leaders or research-based district standards.
    On and after September 1, 2012, the evaluation must, in addition to the requirements in items (1), (2), and (3) of this subsection (c-5), provide for the use of data and indicators on student growth as a significant factor in rating performance. 
</t>
  </si>
  <si>
    <t xml:space="preserve">  (d) One copy of the evaluation must be included in the principal's or assistant principal's personnel file and one copy of the evaluation must be provided to the principal or assistant principal.
  </t>
  </si>
  <si>
    <t xml:space="preserve">  (e) Failure by a district to evaluate a principal or assistant principal and to provide the principal or assistant principal with a copy of the evaluation at least once during the term of the principal's or assistant principal's contract, in accordance with this Section, is evidence that the principal or assistant principal is performing duties and responsibilities in at least a satisfactory manner and shall serve to automatically extend the principal's or assistant principal's contract for a period of one year after the contract would otherwise expire, under the same terms and conditions as the prior year's contract. The requirements in this Section are in addition to the right of a school board to reclassify a principal or assistant principal pursuant to Section 10-23.8b of this Code.
 </t>
  </si>
  <si>
    <t xml:space="preserve">  (f) Nothing in this Section prohibits a school board from ordering lateral transfers of principals or assistant principals to positions of similar rank and salary. 
(Source: P.A. 96-861, eff. 1-15-10; 97-217, eff. 7-28-11.)</t>
  </si>
  <si>
    <t>Needs Improvement</t>
  </si>
  <si>
    <t>Excellent</t>
  </si>
  <si>
    <t>PERA Assessment Types</t>
  </si>
  <si>
    <t>Final Assessment Points (out of a 4 point scale)</t>
  </si>
  <si>
    <t>Assessment Information Summary</t>
  </si>
  <si>
    <t>Assessment Status</t>
  </si>
  <si>
    <t>Assessment Points</t>
  </si>
  <si>
    <t>Assessment Type</t>
  </si>
  <si>
    <t>Must Total 100%</t>
  </si>
  <si>
    <t>Review the information found on the worksheets titled "Guidance Document," "Evaluation Overview," "ILPSSL," and "Assessment Types."</t>
  </si>
  <si>
    <t>4) Enter desired comment(s) for each area for growth.</t>
  </si>
  <si>
    <t>Click "file" and then "print" to print the desired worksheets.</t>
  </si>
  <si>
    <t>Professional Practice Final Rating:</t>
  </si>
  <si>
    <t>Type I Assessment</t>
  </si>
  <si>
    <t>Type II Assessment</t>
  </si>
  <si>
    <t>Type III Assessment</t>
  </si>
  <si>
    <t>An assessment that measures a certain group of students in the same manner with the same potential assessment items, is scored by a non-district entity, and is widely administered beyond Illinois.
Examples: Northwest Evaluation Association (NWEA) MAP tests, Scantron Performance Series</t>
  </si>
  <si>
    <t>An assessment developed or adopted and approved by the school district and used on a district-wide basis that is given by all teachers in a given grade or subject area.
Examples: Collaboratively developed common assessments, curriculum tests, assessments designed by textbook publishers</t>
  </si>
  <si>
    <t>An assessment that is rigorous, aligned with the course’s curriculum, and that the evaluator and teacher determine measures student learning.
Examples: teacher-created assessments, assessments of student performance</t>
  </si>
  <si>
    <t>Achievement Rating &amp; Description</t>
  </si>
  <si>
    <t>Professional Practice Rating Information</t>
  </si>
  <si>
    <t>First Year Assistant Principal</t>
  </si>
  <si>
    <t>Veteran Assistant Principal</t>
  </si>
  <si>
    <t>Principal or
Assistant Principal:</t>
  </si>
  <si>
    <t>Local Component #1</t>
  </si>
  <si>
    <t>Local Component #2</t>
  </si>
  <si>
    <t>Additional Local
Component #1:</t>
  </si>
  <si>
    <t>Additional Local
Component #2:</t>
  </si>
  <si>
    <t>Professional Practice
Rating Points:</t>
  </si>
  <si>
    <t>Assessment
Rating Points:</t>
  </si>
  <si>
    <t>Additional Local
Component #2 Rating:</t>
  </si>
  <si>
    <t>Additional Local
Component #2 Rating Points:</t>
  </si>
  <si>
    <t>Select Option</t>
  </si>
  <si>
    <t>Self-Evaluation</t>
  </si>
  <si>
    <t>Self-Assessment
Rating Points:</t>
  </si>
  <si>
    <t>d. Employs current technologies</t>
  </si>
  <si>
    <r>
      <rPr>
        <b/>
        <sz val="10"/>
        <rFont val="Calibri"/>
        <family val="2"/>
        <scheme val="minor"/>
      </rPr>
      <t>VI. Creating &amp; Sustaining a Culture of High Expectations</t>
    </r>
    <r>
      <rPr>
        <i/>
        <sz val="10"/>
        <rFont val="Calibri"/>
        <family val="2"/>
        <scheme val="minor"/>
      </rPr>
      <t xml:space="preserve">
The principal works with staff and community to build a culture of high expectations and aspirations for every student by setting clear staff and student expectations for positive learning behaviors and by focusing on students' social-emotional learning</t>
    </r>
  </si>
  <si>
    <t>Selecting Assessments &amp; Setting Targets</t>
  </si>
  <si>
    <r>
      <t>Administration of Learning Climate Survey</t>
    </r>
    <r>
      <rPr>
        <sz val="10"/>
        <color rgb="FF000000"/>
        <rFont val="Calibri"/>
        <family val="2"/>
        <scheme val="minor"/>
      </rPr>
      <t xml:space="preserve"> (Optional)</t>
    </r>
  </si>
  <si>
    <t>Element Average</t>
  </si>
  <si>
    <t>Completes all aspects of a rigorous evaluation process that includes goal setting, mid-year formative and summative ratings based on observations and multiple metrics of student results; ensures that evaluation processes are clear and transparent to all staff and includes assessment of student outcomes, learning environment, quality of instruction and planning and preparation</t>
  </si>
  <si>
    <t>• Processes are in place to identify and address challenges when they arise [observations and artifacts: staff feedback survey data, building climate survey, and superintendent observation]</t>
  </si>
  <si>
    <t>The principal works with staff and community to build a culture of high expectations and aspirations for every student by setting clear staff and student expectations for positive learning behaviors and by focusing on students' social-emotional learning.</t>
  </si>
  <si>
    <t>Total Earned Points
(out of 24 possible points)</t>
  </si>
  <si>
    <t>Additional Local
Component #1 Rating:</t>
  </si>
  <si>
    <t>Additional Local
Component #1 Rating Points:</t>
  </si>
  <si>
    <r>
      <t xml:space="preserve">Directions
</t>
    </r>
    <r>
      <rPr>
        <sz val="10"/>
        <color rgb="FF000000"/>
        <rFont val="Calibri"/>
        <family val="2"/>
        <scheme val="minor"/>
      </rPr>
      <t xml:space="preserve">1) Enter the "Strengths" and "Areas for Growth" in the cells in the first column (up to five strengths and five areas for growth).  Strengths might be items rated as "Distinguished" on "Prof Practice Eval Tool" worksheet.  Areas for growth might be items rated as "Basic" or "Unsatisfactory" on "Prof Practice Eval Tool" worksheet.
2) Enter "Supporting Reasons" next to each "Strength" and "Area for Growth."
</t>
    </r>
    <r>
      <rPr>
        <b/>
        <u/>
        <sz val="10"/>
        <color rgb="FF000000"/>
        <rFont val="Calibri"/>
        <family val="2"/>
        <scheme val="minor"/>
      </rPr>
      <t>NOTE</t>
    </r>
    <r>
      <rPr>
        <sz val="10"/>
        <color rgb="FF000000"/>
        <rFont val="Calibri"/>
        <family val="2"/>
        <scheme val="minor"/>
      </rPr>
      <t>: Use 'Alt + Enter' keys on your keyboard to begin a new line within the box to the left.</t>
    </r>
  </si>
  <si>
    <t>Type employment recommendation here.</t>
  </si>
  <si>
    <t xml:space="preserve">Professional Growth Goal </t>
  </si>
  <si>
    <t>Implementation Timeline</t>
  </si>
  <si>
    <t>Measures of Evidence</t>
  </si>
  <si>
    <t>SMART Goal</t>
  </si>
  <si>
    <t>Ex: Standard 2, indicator C: Unable to accurately assess and/or leverage school and district resources; does not effectively manage budget.</t>
  </si>
  <si>
    <t>Accurately assess school and district resources to effectively manage the school budget.</t>
  </si>
  <si>
    <t>By February, the principal will participate in professional development courses, that will help in the development, implementation, and management of the budget and other resources.</t>
  </si>
  <si>
    <t>1) Validation of PD attendance;
2) A completed next year's budget;
3) Detailed budget presentation which includes an implementation and management process.</t>
  </si>
  <si>
    <t>Goal Example</t>
  </si>
  <si>
    <t>Growth Area
(ILPS &amp; Indicator)</t>
  </si>
  <si>
    <t>Preset Objective</t>
  </si>
  <si>
    <t>Date Feedback Delivered</t>
  </si>
  <si>
    <t>Standard 1</t>
  </si>
  <si>
    <t>Evaluator's Observation Rating on Preset Objective</t>
  </si>
  <si>
    <t>Principal or Assistant Principal:</t>
  </si>
  <si>
    <t>Preset Objective 1:</t>
  </si>
  <si>
    <t>Preset Objective 3:
(if any)</t>
  </si>
  <si>
    <t>Preset Objective 2:
(if any)</t>
  </si>
  <si>
    <t>I</t>
  </si>
  <si>
    <t>II</t>
  </si>
  <si>
    <t>III</t>
  </si>
  <si>
    <t>IV</t>
  </si>
  <si>
    <t>V</t>
  </si>
  <si>
    <t>VI</t>
  </si>
  <si>
    <t>Select Rating or Leave Blank</t>
  </si>
  <si>
    <t>Elements Rating</t>
  </si>
  <si>
    <t>Type observation notes here or leave blank.</t>
  </si>
  <si>
    <t>Enter Observation Date Here</t>
  </si>
  <si>
    <t>a.</t>
  </si>
  <si>
    <t>b.</t>
  </si>
  <si>
    <t>c.</t>
  </si>
  <si>
    <t>d.</t>
  </si>
  <si>
    <t>e.</t>
  </si>
  <si>
    <t>f.</t>
  </si>
  <si>
    <t>g.</t>
  </si>
  <si>
    <t>h.</t>
  </si>
  <si>
    <t>(1)</t>
  </si>
  <si>
    <t>(2)</t>
  </si>
  <si>
    <t>(3)</t>
  </si>
  <si>
    <t>Assesses the Current State of School Performance</t>
  </si>
  <si>
    <t>Develops a School Improvement Plan</t>
  </si>
  <si>
    <t>Allocates Resources to Support Student Learning</t>
  </si>
  <si>
    <t>Prioritizes Time</t>
  </si>
  <si>
    <t>Employs Current
Technologies</t>
  </si>
  <si>
    <t>Implements Curricular Scope and Sequence</t>
  </si>
  <si>
    <t>Reviews Instructional Practices</t>
  </si>
  <si>
    <t>Implements Data Driven Decision Making</t>
  </si>
  <si>
    <t>Uses Disaggregated Data</t>
  </si>
  <si>
    <t>Selects and Assigns Effective Teachers</t>
  </si>
  <si>
    <t>Observes Staff and Gives Feedback</t>
  </si>
  <si>
    <t>Develops an Instructional Team</t>
  </si>
  <si>
    <t>Implements Professional Learning</t>
  </si>
  <si>
    <t>Promoting Growth of Technology</t>
  </si>
  <si>
    <t>Includes Multiple Voices and Perspectives</t>
  </si>
  <si>
    <t>Builds Capacity to Manage Change</t>
  </si>
  <si>
    <r>
      <t>M</t>
    </r>
    <r>
      <rPr>
        <b/>
        <sz val="10"/>
        <color rgb="FF231F20"/>
        <rFont val="Calibri"/>
        <family val="2"/>
        <scheme val="minor"/>
      </rPr>
      <t>odels Equity and Dignity</t>
    </r>
  </si>
  <si>
    <t>Protects Rights and Confidentiality</t>
  </si>
  <si>
    <t>Recognizes the Strengths of a Diverse Population</t>
  </si>
  <si>
    <t>Creates a Culturally Responsiveness Climate</t>
  </si>
  <si>
    <t>Engages in Courageous Conversations about Diversity</t>
  </si>
  <si>
    <t>Develops a Student Goal Setting Process</t>
  </si>
  <si>
    <t>Translates the School Values into Specific Behaviors</t>
  </si>
  <si>
    <t>Develops a Code of Conduct</t>
  </si>
  <si>
    <t>Creates a Culture that Supports Social Emotional Learning</t>
  </si>
  <si>
    <t>Creates a Culture that Supports Effective Effort</t>
  </si>
  <si>
    <t>Coordinates efforts to create and implement a vision for the school and defines desired results and goals that align with the overall school vision and lead to student improvement for all learners</t>
  </si>
  <si>
    <t>Ensures that the school’s identity, vision, mission, drive school decisions</t>
  </si>
  <si>
    <t>Indicator Letter</t>
  </si>
  <si>
    <t>Elementary Number</t>
  </si>
  <si>
    <t>Conducts difficult but crucial conversations with individuals, teams, and staff based on student performance data in a timely manner for the purpose of enhancing student learning and results</t>
  </si>
  <si>
    <t>Develops, implements, and monitors the outcomes of the school improvement plan and school wide student achievement data results to improve student achievement</t>
  </si>
  <si>
    <t>Creates a safe, clean, and orderly learning environment</t>
  </si>
  <si>
    <t>Collaborates with staff to allocate personnel, time, material, and adult learning resources appropriately to achieve the school improvement plan targets</t>
  </si>
  <si>
    <t>Employs current technologies</t>
  </si>
  <si>
    <t>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t>
  </si>
  <si>
    <t>Creates a continuous improvement cycle that uses multiple forms of data and student work samples to support individual, team, and school wide improvement goals, identify and address areas of improvement and celebrate successes</t>
  </si>
  <si>
    <t>Implements student interventions that differentiate instruction based on student needs</t>
  </si>
  <si>
    <t>Selects and retains teachers with the expertise to deliver instruction that maximizes student learning</t>
  </si>
  <si>
    <t>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t>
  </si>
  <si>
    <t>Ensures the training, development, and support for high-performing instructional teacher teams to support adult learning and development to advance student learning and performance</t>
  </si>
  <si>
    <t>Supports the system for providing data-driven professional development and sharing of effective practice by thoughtfully providing and protecting staff time intentionally allocated for this purpose</t>
  </si>
  <si>
    <t>Advances Instructional Technology within the learning environment</t>
  </si>
  <si>
    <t>Creates, develops and sustains relationships that result in active student engagement in the learning process</t>
  </si>
  <si>
    <t>Utilizes meaningful feedback of students, staff, families, and community in the evaluation of school programs and policies</t>
  </si>
  <si>
    <t>Proactively engages families and communities in supporting their child’s learning and the schools learning goals</t>
  </si>
  <si>
    <t>Demonstrates an understanding of the change process and uses leadership and facilitation skills to manage it effectively</t>
  </si>
  <si>
    <t>Treats all people fairly, equitably, and with dignity and respect. Protects the rights and confidentiality of students and staff</t>
  </si>
  <si>
    <t>Demonstrates personal and professional standards and conduct that enhance the image of the school and the educational profession. Protects the rights and confidentiality of students and staff.</t>
  </si>
  <si>
    <t>Creates and supports a climate that values, accepts and understands diversity in culture and point of view.</t>
  </si>
  <si>
    <t>Builds a culture of high aspirations and achievement for every student</t>
  </si>
  <si>
    <t>Requires staff and students to demonstrate consistent values and positive behaviors aligned to the school’s vision and mission</t>
  </si>
  <si>
    <t>Leads a school culture and environment that successfully develops the full range of students’ learning capacities—academic, creative, social-emotional, behavioral and physical</t>
  </si>
  <si>
    <t>Standard Number</t>
  </si>
  <si>
    <t>Standard Title</t>
  </si>
  <si>
    <t>Standard Text</t>
  </si>
  <si>
    <t xml:space="preserve"> Full Standard | Indicator | Element</t>
  </si>
  <si>
    <t>Short Standard | Indicator | Element</t>
  </si>
  <si>
    <t>Mid Standard | Indicator | Element</t>
  </si>
  <si>
    <t>Living a Mission and Vision Focused on Results</t>
  </si>
  <si>
    <t>Leading and Managing Systems Change</t>
  </si>
  <si>
    <t>Improving Teaching &amp; Learning</t>
  </si>
  <si>
    <t>Building &amp; Maintaining Collaborative Relationships</t>
  </si>
  <si>
    <t>Leading with Integrity &amp; Professionalism</t>
  </si>
  <si>
    <t>Creating &amp; Sustaining a Culture of High Expectations</t>
  </si>
  <si>
    <t>Indicator Text</t>
  </si>
  <si>
    <t>Element Text</t>
  </si>
  <si>
    <t>Standard / Indicator / Element Number</t>
  </si>
  <si>
    <t>Principal's Signature:_____________________________________________________________________</t>
  </si>
  <si>
    <t>Evaluator's Signature:____________________________________________________________________</t>
  </si>
  <si>
    <t>Enter Date Here</t>
  </si>
  <si>
    <t>Observation Date</t>
  </si>
  <si>
    <t>Observation #</t>
  </si>
  <si>
    <t>Observation #1</t>
  </si>
  <si>
    <t>Preset Objective #</t>
  </si>
  <si>
    <t>Observation Rating</t>
  </si>
  <si>
    <t>I.a.</t>
  </si>
  <si>
    <t>I.a.(1)</t>
  </si>
  <si>
    <t>I.b.</t>
  </si>
  <si>
    <t>I.b.(1)</t>
  </si>
  <si>
    <t>I.b.(2)</t>
  </si>
  <si>
    <t>I.c.</t>
  </si>
  <si>
    <t>I.c.(1)</t>
  </si>
  <si>
    <t>II.a.</t>
  </si>
  <si>
    <t>II.a.(1)</t>
  </si>
  <si>
    <t>II.a.(2)</t>
  </si>
  <si>
    <t>II.a.(3)</t>
  </si>
  <si>
    <t>II.b.</t>
  </si>
  <si>
    <t>II.b.(1)</t>
  </si>
  <si>
    <t>II.c.</t>
  </si>
  <si>
    <t>II.c.(1)</t>
  </si>
  <si>
    <t>II.c.(2)</t>
  </si>
  <si>
    <t>II.d.</t>
  </si>
  <si>
    <t>II.d.(1)</t>
  </si>
  <si>
    <t>III.a.</t>
  </si>
  <si>
    <t>III.a.(1)</t>
  </si>
  <si>
    <t>III.a.(2)</t>
  </si>
  <si>
    <t>III.b.</t>
  </si>
  <si>
    <t>III.b.(3)</t>
  </si>
  <si>
    <t>III.b.(2)</t>
  </si>
  <si>
    <t>III.c.</t>
  </si>
  <si>
    <t>III.c.(1)</t>
  </si>
  <si>
    <t>III.d.</t>
  </si>
  <si>
    <t>III.d.(1)</t>
  </si>
  <si>
    <t>III.d.(2)</t>
  </si>
  <si>
    <t>III.e.</t>
  </si>
  <si>
    <t>III.e.(1)</t>
  </si>
  <si>
    <t>III.e.(2)</t>
  </si>
  <si>
    <t>III.f.</t>
  </si>
  <si>
    <t>III.f.(1)</t>
  </si>
  <si>
    <t>III.g.</t>
  </si>
  <si>
    <t>III.g.(1)</t>
  </si>
  <si>
    <t>III.h.</t>
  </si>
  <si>
    <t>III.h.(1)</t>
  </si>
  <si>
    <t>IV.a.</t>
  </si>
  <si>
    <t>IV.a.(1)</t>
  </si>
  <si>
    <t>IV.b.</t>
  </si>
  <si>
    <t>IV.b.(1)</t>
  </si>
  <si>
    <t>IV.c.</t>
  </si>
  <si>
    <t>IV.c.(1)</t>
  </si>
  <si>
    <t>IV.d.</t>
  </si>
  <si>
    <t>IV.d.(1)</t>
  </si>
  <si>
    <t>IV.d.(2)</t>
  </si>
  <si>
    <t>V.a.</t>
  </si>
  <si>
    <t>V.a.(1)</t>
  </si>
  <si>
    <t>V.b.</t>
  </si>
  <si>
    <t>V.b.(1)</t>
  </si>
  <si>
    <t>V.c.</t>
  </si>
  <si>
    <t>V.c.(1)</t>
  </si>
  <si>
    <t>V.c.(2)</t>
  </si>
  <si>
    <t>V.c.(3)</t>
  </si>
  <si>
    <t>VI.a.</t>
  </si>
  <si>
    <t>VI.a.(1)</t>
  </si>
  <si>
    <t>VI.a.(2)</t>
  </si>
  <si>
    <t>VI.b.</t>
  </si>
  <si>
    <t>VI.b.(1)</t>
  </si>
  <si>
    <t>VI.b.(2)</t>
  </si>
  <si>
    <t>VI.c.</t>
  </si>
  <si>
    <t>VI.c.(1)</t>
  </si>
  <si>
    <t>VI.c.(2)</t>
  </si>
  <si>
    <t>Observation Code</t>
  </si>
  <si>
    <t>Observation #2</t>
  </si>
  <si>
    <t>Observation #3</t>
  </si>
  <si>
    <t>Observation #4</t>
  </si>
  <si>
    <t>Observation #5</t>
  </si>
  <si>
    <t>Observation #6</t>
  </si>
  <si>
    <t>Observ. 1 Rating (If any)</t>
  </si>
  <si>
    <t>Observ. 2 Rating (If any)</t>
  </si>
  <si>
    <t>Observ. 3 Rating (If any)</t>
  </si>
  <si>
    <t>Observ. 4 Rating (If any)</t>
  </si>
  <si>
    <t>Observ. 5 Rating (If any)</t>
  </si>
  <si>
    <t>Observ. 6 Rating (If any)</t>
  </si>
  <si>
    <t>A written notice (either electronic or paper) of the evaluation shall be provided to each principal and, as applicable, assistant principal at the start of the school year, or if the principal or assistant principal is hired or assigned to the position after the start of the school term, then no later than 30 days after the contract is signed or the assignment is made.  The written notice shall include:
   1) a copy of the rubric to be used to rate student growth and professional practice of the principal or assistant principal; and
   2) a summary of the manner in which student growth and professional practice measures to be used in the evaluation relate to the performance evaluation ratings of “excellent”, “proficient”, “needs improvement”, and “unsatisfactory”
*On or before October 1 of each year, the qualified evaluator and principal or assistant principal shall meet to set student growth metrics and targets to be used. If the qualified evaluator and principal or assistant principal fail to agree on the student growth measures and targets to be included, then the qualified evaluator shall determine the goals to be considered.</t>
  </si>
  <si>
    <t>Formal and/or Informal Observation(s) Feedback Provided</t>
  </si>
  <si>
    <t>Formal and/or Informal Observations</t>
  </si>
  <si>
    <t>Observation
Notes / Feedback</t>
  </si>
  <si>
    <t>Additional Observation Notes / Feedback</t>
  </si>
  <si>
    <t>By February, the principal will participate in budget development professional development and will then develop, implement, and present a budget that includes an implementation and management process.</t>
  </si>
  <si>
    <t>Select From List or Leave Blank</t>
  </si>
  <si>
    <t>http://www.isbe.state.il.us/PERA/pdf/pera-faqs.pdf</t>
  </si>
  <si>
    <t>Rating Scale</t>
  </si>
  <si>
    <t>Professional Practice Rating</t>
  </si>
  <si>
    <t>Professional Practice
Rating Options</t>
  </si>
  <si>
    <t>Select or Leave Blank</t>
  </si>
  <si>
    <t>Type information here or leave blank.</t>
  </si>
  <si>
    <t>Are you satisfied with the Professional Practice Rating Scale?  Select "Yes" or "No" from the dropdown menu in the cell below.</t>
  </si>
  <si>
    <t>Select Yes or No</t>
  </si>
  <si>
    <t>Informal Observation #1</t>
  </si>
  <si>
    <t>Observation Notes:</t>
  </si>
  <si>
    <t>Observation Feedback:</t>
  </si>
  <si>
    <t>Enter text here or leave blank.</t>
  </si>
  <si>
    <t>Informal Observation #4</t>
  </si>
  <si>
    <t>Informal Observation #3</t>
  </si>
  <si>
    <t>Informal Observation #2</t>
  </si>
  <si>
    <t>Professional_Practice</t>
  </si>
  <si>
    <t>Self_Evaluation</t>
  </si>
  <si>
    <t>Local_Component</t>
  </si>
  <si>
    <t>Standards_%</t>
  </si>
  <si>
    <t>The total for Professional Practice and Self-Evaluation must be at least 50%.  For school years 2012-2013 and 2013-14, the Assessments percent must be at least 25%.  For school years 2014-2015 and beyond, the Assessments percent must be at least 30%.</t>
  </si>
  <si>
    <t>Final Summative Rating</t>
  </si>
  <si>
    <t>Final Rating Table</t>
  </si>
  <si>
    <t>Optional:  Enter text or leave blank.</t>
  </si>
  <si>
    <t>Sum of Professional Practice &amp; Self-Evaluation Must Be at Least 50%:</t>
  </si>
  <si>
    <t>Select the worksheet titled "Strengths &amp; Areas for Growth"</t>
  </si>
  <si>
    <t>3) Enter the "Areas for Growth" into the appropriate cells.</t>
  </si>
  <si>
    <t>Hold the 'control key' down on your keyboard and left click on each of the worksheets you want to print.</t>
  </si>
  <si>
    <r>
      <t xml:space="preserve">This worksheet is locked but without a password so that you can alter the column width, row height, and font sizes.  However, </t>
    </r>
    <r>
      <rPr>
        <b/>
        <u/>
        <sz val="14"/>
        <color rgb="FF000000"/>
        <rFont val="Calibri"/>
        <family val="2"/>
        <scheme val="minor"/>
      </rPr>
      <t>other changes are strongly discouraged</t>
    </r>
    <r>
      <rPr>
        <sz val="14"/>
        <color rgb="FF000000"/>
        <rFont val="Calibri"/>
        <family val="2"/>
        <scheme val="minor"/>
      </rPr>
      <t xml:space="preserve"> as they will create issues with how this program works.</t>
    </r>
  </si>
  <si>
    <r>
      <t xml:space="preserve">This worksheet is locked but without a password so that you can alter the column width, row height, and font sizes.  However, </t>
    </r>
    <r>
      <rPr>
        <b/>
        <u/>
        <sz val="12"/>
        <color rgb="FF000000"/>
        <rFont val="Times New Roman"/>
        <family val="1"/>
      </rPr>
      <t>other changes are strongly discouraged</t>
    </r>
    <r>
      <rPr>
        <sz val="12"/>
        <color rgb="FF000000"/>
        <rFont val="Times New Roman"/>
        <family val="1"/>
      </rPr>
      <t xml:space="preserve"> as they will create issues with how this program works.  Excel does have some limitations on the amount of text it will display and/or print in a cell but you can alter the row height and/or font size to accommodate the display of additioanl text.  You can also make the font smaller to allow for the display of more text in each cell.  Please note that this will alter the way this page prints and it may take additional formatting to print to your desired specifications.</t>
    </r>
  </si>
  <si>
    <t>Total Points</t>
  </si>
  <si>
    <r>
      <t xml:space="preserve">Columns A through E should be completed at the beginning of the evaluation cycle.  Column F should be completed at the end of the evaluation cycle.  The evaluator should use sources such as the Principal's self-evaluation, the Principal's evaluation from the previous year, student achieveemnt results, the Principal's goals from the previous year, etc. to determine the goals that are entered on this worksheet.
</t>
    </r>
    <r>
      <rPr>
        <b/>
        <sz val="12"/>
        <color rgb="FF000000"/>
        <rFont val="Times New Roman"/>
        <family val="1"/>
      </rPr>
      <t>This worksheet is locked but without a password so that you can alter the column width, row height, and font sizes.</t>
    </r>
    <r>
      <rPr>
        <sz val="12"/>
        <color rgb="FF000000"/>
        <rFont val="Times New Roman"/>
        <family val="1"/>
      </rPr>
      <t xml:space="preserve">  However, other changes are strongly discouraged as they will create issues with how this program works.  Excel does have some limitations on the amount of text it will display and/or print in a cell but you can alter the row height and/or font size to accommodate the display of additioanl text.  You can also make the font smaller to allow for the display of more text in each cell.  Please note that this will alter the way this page prints and it may take additional formatting to print to your desired specifications.</t>
    </r>
  </si>
  <si>
    <t>Enter Principal Name Here</t>
  </si>
  <si>
    <t>Enter School Name Here</t>
  </si>
  <si>
    <t>© 2014</t>
  </si>
  <si>
    <t>Reading Student Achievement Goal</t>
  </si>
  <si>
    <t>SEL / Climate Goal</t>
  </si>
  <si>
    <t>Type Goal Here</t>
  </si>
  <si>
    <t>Math
Student Achievement Goal</t>
  </si>
  <si>
    <t>Enter the measure or assessment being used here.</t>
  </si>
  <si>
    <t>Enter the measure(s) or assessment(s) being used here.</t>
  </si>
  <si>
    <t>Measure(s) or Assessments(s)</t>
  </si>
  <si>
    <t>Goal(s)</t>
  </si>
  <si>
    <r>
      <t xml:space="preserve">This form is designed for Principals to develop goals </t>
    </r>
    <r>
      <rPr>
        <b/>
        <i/>
        <u/>
        <sz val="12"/>
        <color rgb="FF000000"/>
        <rFont val="Times New Roman"/>
        <family val="1"/>
      </rPr>
      <t>in response to</t>
    </r>
    <r>
      <rPr>
        <i/>
        <sz val="12"/>
        <color rgb="FF000000"/>
        <rFont val="Times New Roman"/>
        <family val="1"/>
      </rPr>
      <t xml:space="preserve"> all of the data in the self-evaluation, principal evaluation, and/or other data sources (e.g., information from the worksheets titlted "Assessment Eval Tool", "Strengths &amp; Areas for Growth", "Formal Observation Matrix", and "Informal Observation Matrix".</t>
    </r>
  </si>
  <si>
    <t>Select Preset Objective From List</t>
  </si>
  <si>
    <t>Overall Professional Practice Rating</t>
  </si>
  <si>
    <r>
      <t xml:space="preserve">1. Enter a desired weight % for </t>
    </r>
    <r>
      <rPr>
        <b/>
        <u/>
        <sz val="10"/>
        <color rgb="FF000000"/>
        <rFont val="Calibri"/>
        <family val="2"/>
        <scheme val="minor"/>
      </rPr>
      <t>Professional Practice</t>
    </r>
    <r>
      <rPr>
        <b/>
        <sz val="10"/>
        <color rgb="FF000000"/>
        <rFont val="Calibri"/>
        <family val="2"/>
        <scheme val="minor"/>
      </rPr>
      <t xml:space="preserve"> (must be greater than 49% but less than 76%).  See note to right for more details.
2. Enter a desired weight % for </t>
    </r>
    <r>
      <rPr>
        <b/>
        <u/>
        <sz val="10"/>
        <color rgb="FF000000"/>
        <rFont val="Calibri"/>
        <family val="2"/>
        <scheme val="minor"/>
      </rPr>
      <t>Assessments</t>
    </r>
    <r>
      <rPr>
        <b/>
        <sz val="10"/>
        <color rgb="FF000000"/>
        <rFont val="Calibri"/>
        <family val="2"/>
        <scheme val="minor"/>
      </rPr>
      <t xml:space="preserve"> (must be greater than 24% but less than 51%).  See note to right for more details.
3. Enter desired weight % for </t>
    </r>
    <r>
      <rPr>
        <b/>
        <u/>
        <sz val="10"/>
        <color rgb="FF000000"/>
        <rFont val="Calibri"/>
        <family val="2"/>
        <scheme val="minor"/>
      </rPr>
      <t>Additional Local Component</t>
    </r>
    <r>
      <rPr>
        <b/>
        <sz val="10"/>
        <color rgb="FF000000"/>
        <rFont val="Calibri"/>
        <family val="2"/>
        <scheme val="minor"/>
      </rPr>
      <t xml:space="preserve"> #1, Additional Local Component #2, and/or Self-Evaluation.  Select 0% if this does not apply.  The total % for Local Component(s) should not be more than 20%. 
4. Make sure that the percent total for the desired weight is 100%.
5. Select the drop down menu and select a response to whether the principal completed the required self-evaluation.
6. Select the drop down menu and select a rating for the quality of the self-assessment.
7. Type comments about the self-assessment (if any) in the provided space.  The Self-Assessment comments are optional.  Remove text and leave blank if you have no comments to enter.
8. Type the employment recommendation in the space provided.</t>
    </r>
  </si>
  <si>
    <t>Weighting for Final Rating Notes</t>
  </si>
  <si>
    <t>Goals Development Matrix</t>
  </si>
  <si>
    <t>1) Enter the "Strengths" into the appropriate cells.</t>
  </si>
  <si>
    <t>Goal Achievement Level</t>
  </si>
  <si>
    <t>No later than March 1 of each year, or June 1 of each year for schools located in CPS, each principal or, as applicable, assistant principal shall complete a self-­‐assessment that is aligned to the rubric to be used to evaluate professional practice. The self-­‐ assessment shall be used as one input in determining a principal’s or assistant principal’s professional practice rating.</t>
  </si>
  <si>
    <r>
      <rPr>
        <b/>
        <u/>
        <sz val="10"/>
        <color rgb="FF000000"/>
        <rFont val="Calibri"/>
        <family val="2"/>
        <scheme val="minor"/>
      </rPr>
      <t xml:space="preserve">Section 50.310 Student Growth Components
</t>
    </r>
    <r>
      <rPr>
        <i/>
        <sz val="10"/>
        <color rgb="FF000000"/>
        <rFont val="Calibri"/>
        <family val="2"/>
        <scheme val="minor"/>
      </rPr>
      <t xml:space="preserve">
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a) Student growth shall represent at least 25 percent of a principal’s or assistant principal’s performance evaluation rating in the first and second years of a school district’s implementation of a performance evaluation system under Section 50.20 of this Part (for example, 2012-13 and 2013-14 schools years for a school district with a 2012-13 implementation date). Thereafter, student growth shall represent at least 30 percent of the rating assigned.
No later than March 1 of each year, or June 1 of each year for schools located in CPS, each principal or, as applicable, assistant principal shall complete a self‐assessment that is aligned to the rubric to be used to evaluate professional practice. The self­assessment shall be used as one input in determining a principal’s or assistant principal’s professional practice rating.</t>
    </r>
  </si>
  <si>
    <t>Enter District Name Here</t>
  </si>
  <si>
    <t>Enter Evaluator Name Here</t>
  </si>
  <si>
    <t>Enter School Year Here</t>
  </si>
  <si>
    <t>Select the worksheet titled "Goals Matrix" and enter the necessary information in the red cells.</t>
  </si>
  <si>
    <t>Principal Self-Evaluation Tool Directions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</si>
</sst>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
    <numFmt numFmtId="167" formatCode="mm/dd/yy;@"/>
    <numFmt numFmtId="168" formatCode="#,##0.0000_);[Red]\(#,##0.0000\)"/>
  </numFmts>
  <fonts count="85" x14ac:knownFonts="1">
    <font>
      <sz val="10"/>
      <color rgb="FF000000"/>
      <name val="Times New Roman"/>
      <charset val="204"/>
    </font>
    <font>
      <sz val="10"/>
      <color rgb="FF000000"/>
      <name val="Times New Roman"/>
      <family val="1"/>
    </font>
    <font>
      <sz val="10"/>
      <color rgb="FF000000"/>
      <name val="Calibri"/>
      <family val="2"/>
      <scheme val="minor"/>
    </font>
    <font>
      <sz val="10"/>
      <color rgb="FF231F20"/>
      <name val="Calibri"/>
      <family val="2"/>
      <scheme val="minor"/>
    </font>
    <font>
      <b/>
      <sz val="12"/>
      <color theme="0"/>
      <name val="Calibri"/>
      <family val="2"/>
      <scheme val="minor"/>
    </font>
    <font>
      <b/>
      <sz val="10"/>
      <color rgb="FF231F20"/>
      <name val="Calibri"/>
      <family val="2"/>
      <scheme val="minor"/>
    </font>
    <font>
      <b/>
      <sz val="10"/>
      <color rgb="FF000000"/>
      <name val="Calibri"/>
      <family val="2"/>
      <scheme val="minor"/>
    </font>
    <font>
      <i/>
      <sz val="12"/>
      <color theme="1"/>
      <name val="Calibri"/>
      <family val="2"/>
      <scheme val="minor"/>
    </font>
    <font>
      <sz val="8"/>
      <color rgb="FF211D1E"/>
      <name val="Calibri"/>
      <family val="34"/>
    </font>
    <font>
      <sz val="8"/>
      <name val="Cambria"/>
      <family val="18"/>
    </font>
    <font>
      <sz val="10"/>
      <color rgb="FF211D1E"/>
      <name val="Calibri"/>
      <family val="34"/>
    </font>
    <font>
      <sz val="10"/>
      <color rgb="FF000000"/>
      <name val="Calibri"/>
      <family val="34"/>
      <scheme val="minor"/>
    </font>
    <font>
      <sz val="10"/>
      <color rgb="FF231F20"/>
      <name val="Calibri"/>
      <family val="34"/>
      <scheme val="minor"/>
    </font>
    <font>
      <b/>
      <sz val="10"/>
      <color rgb="FF211D1E"/>
      <name val="Calibri"/>
      <family val="2"/>
    </font>
    <font>
      <sz val="10"/>
      <color rgb="FF211D1E"/>
      <name val="Times New Roman"/>
      <family val="18"/>
    </font>
    <font>
      <sz val="10"/>
      <name val="Times New Roman"/>
      <family val="18"/>
    </font>
    <font>
      <sz val="10"/>
      <name val="Calibri"/>
      <family val="34"/>
    </font>
    <font>
      <sz val="10"/>
      <color rgb="FF231F20"/>
      <name val="Calibri"/>
      <family val="2"/>
    </font>
    <font>
      <b/>
      <sz val="10"/>
      <color rgb="FFFFFF00"/>
      <name val="Times New Roman"/>
      <family val="1"/>
    </font>
    <font>
      <b/>
      <u/>
      <sz val="16"/>
      <name val="Calibri"/>
      <family val="2"/>
      <scheme val="minor"/>
    </font>
    <font>
      <b/>
      <sz val="10"/>
      <name val="Calibri"/>
      <family val="2"/>
      <scheme val="minor"/>
    </font>
    <font>
      <sz val="12"/>
      <color rgb="FF000000"/>
      <name val="Calibri"/>
      <family val="2"/>
      <scheme val="minor"/>
    </font>
    <font>
      <u/>
      <sz val="10"/>
      <color theme="10"/>
      <name val="Times New Roman"/>
      <family val="1"/>
    </font>
    <font>
      <sz val="12"/>
      <color rgb="FF000000"/>
      <name val="Times New Roman"/>
      <family val="1"/>
    </font>
    <font>
      <sz val="14"/>
      <color rgb="FF000000"/>
      <name val="Calibri"/>
      <family val="2"/>
      <scheme val="minor"/>
    </font>
    <font>
      <b/>
      <sz val="16"/>
      <color theme="4" tint="-0.499984740745262"/>
      <name val="Calibri"/>
      <family val="2"/>
      <scheme val="minor"/>
    </font>
    <font>
      <i/>
      <sz val="10"/>
      <name val="Calibri"/>
      <family val="2"/>
      <scheme val="minor"/>
    </font>
    <font>
      <b/>
      <sz val="10"/>
      <color rgb="FF000000"/>
      <name val="Times New Roman"/>
      <family val="1"/>
    </font>
    <font>
      <b/>
      <sz val="12"/>
      <color rgb="FF000000"/>
      <name val="Times New Roman"/>
      <family val="1"/>
    </font>
    <font>
      <b/>
      <sz val="12"/>
      <color theme="1"/>
      <name val="Calibri"/>
      <family val="2"/>
      <scheme val="minor"/>
    </font>
    <font>
      <b/>
      <sz val="12"/>
      <color rgb="FF000000"/>
      <name val="Calibri"/>
      <family val="2"/>
      <scheme val="minor"/>
    </font>
    <font>
      <b/>
      <sz val="12"/>
      <color rgb="FF231F20"/>
      <name val="Calibri"/>
      <family val="2"/>
      <scheme val="minor"/>
    </font>
    <font>
      <b/>
      <u/>
      <sz val="12"/>
      <color rgb="FF000000"/>
      <name val="Calibri"/>
      <family val="2"/>
      <scheme val="minor"/>
    </font>
    <font>
      <b/>
      <u/>
      <sz val="16"/>
      <color rgb="FF000000"/>
      <name val="Calibri"/>
      <family val="2"/>
      <scheme val="minor"/>
    </font>
    <font>
      <sz val="9"/>
      <color indexed="81"/>
      <name val="Tahoma"/>
      <family val="2"/>
    </font>
    <font>
      <b/>
      <u/>
      <sz val="9"/>
      <color indexed="81"/>
      <name val="Tahoma"/>
      <family val="2"/>
    </font>
    <font>
      <b/>
      <u/>
      <sz val="12"/>
      <name val="Calibri"/>
      <family val="2"/>
      <scheme val="minor"/>
    </font>
    <font>
      <sz val="10"/>
      <color rgb="FF000000"/>
      <name val="Times New Roman"/>
      <family val="1"/>
    </font>
    <font>
      <b/>
      <sz val="9"/>
      <color indexed="81"/>
      <name val="Tahoma"/>
      <family val="2"/>
    </font>
    <font>
      <b/>
      <u/>
      <sz val="12"/>
      <color theme="0"/>
      <name val="Calibri"/>
      <family val="2"/>
      <scheme val="minor"/>
    </font>
    <font>
      <sz val="12"/>
      <color theme="0"/>
      <name val="Calibri"/>
      <family val="2"/>
      <scheme val="minor"/>
    </font>
    <font>
      <b/>
      <sz val="16"/>
      <color theme="0"/>
      <name val="Calibri"/>
      <family val="2"/>
      <scheme val="minor"/>
    </font>
    <font>
      <sz val="10"/>
      <color rgb="FF000000"/>
      <name val="Calibri"/>
      <family val="2"/>
    </font>
    <font>
      <sz val="16"/>
      <color rgb="FF000000"/>
      <name val="Calibri"/>
      <family val="2"/>
      <scheme val="minor"/>
    </font>
    <font>
      <i/>
      <sz val="10"/>
      <color rgb="FF000000"/>
      <name val="Calibri"/>
      <family val="2"/>
      <scheme val="minor"/>
    </font>
    <font>
      <b/>
      <sz val="14"/>
      <color theme="0"/>
      <name val="Calibri"/>
      <family val="2"/>
      <scheme val="minor"/>
    </font>
    <font>
      <b/>
      <u/>
      <sz val="10"/>
      <color rgb="FF000000"/>
      <name val="Calibri"/>
      <family val="2"/>
      <scheme val="minor"/>
    </font>
    <font>
      <sz val="10"/>
      <color theme="1"/>
      <name val="Calibri"/>
      <family val="2"/>
      <scheme val="minor"/>
    </font>
    <font>
      <b/>
      <sz val="12"/>
      <color theme="4" tint="-0.499984740745262"/>
      <name val="Calibri"/>
      <family val="2"/>
      <scheme val="minor"/>
    </font>
    <font>
      <b/>
      <u/>
      <sz val="20"/>
      <color rgb="FFFFFF00"/>
      <name val="Calibri"/>
      <family val="2"/>
      <scheme val="minor"/>
    </font>
    <font>
      <b/>
      <sz val="10"/>
      <color theme="0"/>
      <name val="Times New Roman"/>
      <family val="1"/>
    </font>
    <font>
      <b/>
      <u/>
      <sz val="11"/>
      <name val="Calibri"/>
      <family val="2"/>
      <scheme val="minor"/>
    </font>
    <font>
      <sz val="11"/>
      <color rgb="FF000000"/>
      <name val="Calibri"/>
      <family val="2"/>
      <scheme val="minor"/>
    </font>
    <font>
      <u/>
      <sz val="11"/>
      <color theme="10"/>
      <name val="Calibri"/>
      <family val="2"/>
      <scheme val="minor"/>
    </font>
    <font>
      <sz val="11"/>
      <name val="Calibri"/>
      <family val="2"/>
      <scheme val="minor"/>
    </font>
    <font>
      <sz val="10"/>
      <name val="Calibri"/>
      <family val="2"/>
      <scheme val="minor"/>
    </font>
    <font>
      <b/>
      <i/>
      <sz val="10"/>
      <name val="Calibri"/>
      <family val="2"/>
      <scheme val="minor"/>
    </font>
    <font>
      <b/>
      <sz val="12"/>
      <color rgb="FF000000"/>
      <name val="Calibri"/>
      <family val="2"/>
    </font>
    <font>
      <b/>
      <sz val="10"/>
      <color rgb="FF000000"/>
      <name val="Calibri"/>
      <family val="2"/>
    </font>
    <font>
      <i/>
      <sz val="10"/>
      <color rgb="FF000000"/>
      <name val="Calibri"/>
      <family val="2"/>
    </font>
    <font>
      <b/>
      <sz val="12"/>
      <color theme="0"/>
      <name val="Calibri"/>
      <family val="2"/>
    </font>
    <font>
      <b/>
      <sz val="10"/>
      <color theme="0"/>
      <name val="Calibri"/>
      <family val="2"/>
      <scheme val="minor"/>
    </font>
    <font>
      <u/>
      <sz val="10"/>
      <color theme="10"/>
      <name val="Calibri"/>
      <family val="2"/>
      <scheme val="minor"/>
    </font>
    <font>
      <sz val="14"/>
      <color theme="0"/>
      <name val="Calibri"/>
      <family val="2"/>
      <scheme val="minor"/>
    </font>
    <font>
      <b/>
      <u/>
      <sz val="14"/>
      <color theme="0"/>
      <name val="Calibri"/>
      <family val="2"/>
      <scheme val="minor"/>
    </font>
    <font>
      <b/>
      <sz val="10"/>
      <color theme="1"/>
      <name val="Calibri"/>
      <family val="2"/>
      <scheme val="minor"/>
    </font>
    <font>
      <b/>
      <u/>
      <sz val="10"/>
      <color theme="0"/>
      <name val="Calibri"/>
      <family val="2"/>
      <scheme val="minor"/>
    </font>
    <font>
      <b/>
      <sz val="12"/>
      <name val="Calibri"/>
      <family val="2"/>
      <scheme val="minor"/>
    </font>
    <font>
      <b/>
      <sz val="8"/>
      <color rgb="FF231F20"/>
      <name val="Calibri"/>
      <family val="2"/>
      <scheme val="minor"/>
    </font>
    <font>
      <b/>
      <u/>
      <sz val="10"/>
      <color rgb="FF000000"/>
      <name val="Times New Roman"/>
      <family val="1"/>
    </font>
    <font>
      <sz val="8"/>
      <color rgb="FF231F20"/>
      <name val="Calibri"/>
      <family val="2"/>
      <scheme val="minor"/>
    </font>
    <font>
      <b/>
      <u/>
      <sz val="8"/>
      <color indexed="81"/>
      <name val="Tahoma"/>
      <family val="2"/>
    </font>
    <font>
      <sz val="8"/>
      <color indexed="81"/>
      <name val="Tahoma"/>
      <family val="2"/>
    </font>
    <font>
      <sz val="10"/>
      <color theme="0"/>
      <name val="Times New Roman"/>
      <family val="1"/>
    </font>
    <font>
      <b/>
      <sz val="16"/>
      <color rgb="FF000000"/>
      <name val="Times New Roman"/>
      <family val="1"/>
    </font>
    <font>
      <sz val="12"/>
      <name val="Calibri"/>
      <family val="2"/>
      <scheme val="minor"/>
    </font>
    <font>
      <u/>
      <sz val="12"/>
      <color theme="10"/>
      <name val="Calibri"/>
      <family val="2"/>
      <scheme val="minor"/>
    </font>
    <font>
      <b/>
      <u/>
      <sz val="12"/>
      <color rgb="FF000000"/>
      <name val="Times New Roman"/>
      <family val="1"/>
    </font>
    <font>
      <b/>
      <u/>
      <sz val="14"/>
      <color rgb="FF000000"/>
      <name val="Calibri"/>
      <family val="2"/>
      <scheme val="minor"/>
    </font>
    <font>
      <i/>
      <sz val="12"/>
      <color rgb="FF000000"/>
      <name val="Times New Roman"/>
      <family val="1"/>
    </font>
    <font>
      <b/>
      <i/>
      <u/>
      <sz val="12"/>
      <color rgb="FF000000"/>
      <name val="Times New Roman"/>
      <family val="1"/>
    </font>
    <font>
      <sz val="11"/>
      <color indexed="81"/>
      <name val="Calibri"/>
      <family val="2"/>
      <scheme val="minor"/>
    </font>
    <font>
      <b/>
      <u/>
      <sz val="11"/>
      <color indexed="81"/>
      <name val="Calibri"/>
      <family val="2"/>
      <scheme val="minor"/>
    </font>
    <font>
      <sz val="8"/>
      <color rgb="FF000000"/>
      <name val="Calibri"/>
      <family val="2"/>
      <scheme val="minor"/>
    </font>
    <font>
      <sz val="8"/>
      <name val="Times New Roman"/>
    </font>
  </fonts>
  <fills count="19">
    <fill>
      <patternFill patternType="none"/>
    </fill>
    <fill>
      <patternFill patternType="gray125"/>
    </fill>
    <fill>
      <patternFill patternType="solid">
        <fgColor rgb="FFFFFFFF"/>
      </patternFill>
    </fill>
    <fill>
      <patternFill patternType="solid">
        <fgColor rgb="FFECF7FA"/>
      </patternFill>
    </fill>
    <fill>
      <patternFill patternType="solid">
        <fgColor theme="1"/>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FFFFCC"/>
        <bgColor indexed="64"/>
      </patternFill>
    </fill>
    <fill>
      <patternFill patternType="solid">
        <fgColor rgb="FFCCFFFF"/>
        <bgColor indexed="64"/>
      </patternFill>
    </fill>
    <fill>
      <patternFill patternType="solid">
        <fgColor theme="0"/>
        <bgColor indexed="64"/>
      </patternFill>
    </fill>
    <fill>
      <patternFill patternType="solid">
        <fgColor rgb="FFE5E5E5"/>
        <bgColor indexed="64"/>
      </patternFill>
    </fill>
    <fill>
      <patternFill patternType="solid">
        <fgColor rgb="FFFF0000"/>
        <bgColor indexed="64"/>
      </patternFill>
    </fill>
    <fill>
      <patternFill patternType="solid">
        <fgColor theme="3"/>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top style="thick">
        <color theme="4" tint="-0.2499465926084170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right style="thin">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s>
  <cellStyleXfs count="5">
    <xf numFmtId="0" fontId="0" fillId="0" borderId="0"/>
    <xf numFmtId="0" fontId="1" fillId="0" borderId="0"/>
    <xf numFmtId="0" fontId="22" fillId="0" borderId="0" applyNumberFormat="0" applyFill="0" applyBorder="0" applyAlignment="0" applyProtection="0"/>
    <xf numFmtId="9" fontId="37" fillId="0" borderId="0" applyFont="0" applyFill="0" applyBorder="0" applyAlignment="0" applyProtection="0"/>
    <xf numFmtId="9" fontId="1" fillId="0" borderId="0" applyFont="0" applyFill="0" applyBorder="0" applyAlignment="0" applyProtection="0"/>
  </cellStyleXfs>
  <cellXfs count="455">
    <xf numFmtId="0" fontId="0" fillId="2" borderId="0" xfId="0" applyFill="1" applyAlignment="1">
      <alignment horizontal="left" vertical="top"/>
    </xf>
    <xf numFmtId="0" fontId="2" fillId="2" borderId="0" xfId="0" applyFont="1" applyFill="1" applyAlignment="1" applyProtection="1">
      <alignment horizontal="left" vertical="top"/>
      <protection hidden="1"/>
    </xf>
    <xf numFmtId="0" fontId="0" fillId="2" borderId="0" xfId="0" applyFill="1" applyAlignment="1" applyProtection="1">
      <alignment horizontal="left" vertical="center" wrapText="1"/>
      <protection hidden="1"/>
    </xf>
    <xf numFmtId="0" fontId="1" fillId="2" borderId="0" xfId="0" applyFont="1" applyFill="1" applyAlignment="1" applyProtection="1">
      <alignment horizontal="center" vertical="center" wrapText="1"/>
      <protection hidden="1"/>
    </xf>
    <xf numFmtId="0" fontId="0" fillId="2" borderId="0" xfId="0" applyFill="1" applyAlignment="1" applyProtection="1">
      <alignment horizontal="left" vertical="top"/>
      <protection hidden="1"/>
    </xf>
    <xf numFmtId="0" fontId="21" fillId="2" borderId="0" xfId="0" applyFont="1" applyFill="1" applyAlignment="1" applyProtection="1">
      <alignment horizontal="right" vertical="center"/>
      <protection hidden="1"/>
    </xf>
    <xf numFmtId="0" fontId="21" fillId="2" borderId="0" xfId="0" applyFont="1" applyFill="1" applyAlignment="1" applyProtection="1">
      <alignment horizontal="left" vertical="top"/>
      <protection hidden="1"/>
    </xf>
    <xf numFmtId="0" fontId="23" fillId="2" borderId="0" xfId="0" applyFont="1" applyFill="1" applyAlignment="1" applyProtection="1">
      <alignment horizontal="left" vertical="top" wrapText="1"/>
      <protection hidden="1"/>
    </xf>
    <xf numFmtId="0" fontId="23" fillId="2" borderId="0" xfId="0" applyFont="1" applyFill="1" applyAlignment="1" applyProtection="1">
      <alignment horizontal="left" vertical="top"/>
      <protection hidden="1"/>
    </xf>
    <xf numFmtId="0" fontId="23" fillId="2" borderId="0" xfId="0" applyFont="1" applyFill="1" applyAlignment="1" applyProtection="1">
      <alignment horizontal="left" vertical="center" wrapText="1"/>
      <protection hidden="1"/>
    </xf>
    <xf numFmtId="0" fontId="2" fillId="2" borderId="0" xfId="0" applyFont="1" applyFill="1" applyAlignment="1" applyProtection="1">
      <alignment horizontal="center" vertical="top"/>
      <protection hidden="1"/>
    </xf>
    <xf numFmtId="0" fontId="27" fillId="2" borderId="0" xfId="0" applyFont="1" applyFill="1" applyAlignment="1" applyProtection="1">
      <alignment horizontal="left" vertical="top"/>
      <protection hidden="1"/>
    </xf>
    <xf numFmtId="0" fontId="29" fillId="0" borderId="1" xfId="0" applyFont="1" applyBorder="1" applyAlignment="1" applyProtection="1">
      <alignment horizontal="right" vertical="center" wrapText="1"/>
      <protection hidden="1"/>
    </xf>
    <xf numFmtId="2" fontId="36" fillId="0" borderId="1" xfId="0" applyNumberFormat="1" applyFont="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7" fillId="7" borderId="2" xfId="0" applyFont="1" applyFill="1" applyBorder="1" applyAlignment="1" applyProtection="1">
      <alignment horizontal="center" vertical="center" wrapText="1"/>
      <protection hidden="1"/>
    </xf>
    <xf numFmtId="2" fontId="27" fillId="7" borderId="4" xfId="0" applyNumberFormat="1" applyFont="1" applyFill="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locked="0" hidden="1"/>
    </xf>
    <xf numFmtId="0" fontId="27" fillId="2" borderId="0" xfId="0" applyFont="1" applyFill="1" applyAlignment="1" applyProtection="1">
      <alignment horizontal="center" vertical="center" wrapText="1"/>
      <protection hidden="1"/>
    </xf>
    <xf numFmtId="0" fontId="0" fillId="0" borderId="0" xfId="0" applyAlignment="1" applyProtection="1">
      <alignment horizontal="left" vertical="top"/>
      <protection hidden="1"/>
    </xf>
    <xf numFmtId="0" fontId="6" fillId="4" borderId="1" xfId="0" applyFont="1" applyFill="1" applyBorder="1" applyAlignment="1" applyProtection="1">
      <alignment horizontal="left" vertical="top" wrapText="1"/>
      <protection hidden="1"/>
    </xf>
    <xf numFmtId="0" fontId="3" fillId="4" borderId="1" xfId="0" applyFont="1" applyFill="1" applyBorder="1" applyAlignment="1" applyProtection="1">
      <alignment horizontal="left" vertical="top" wrapText="1"/>
      <protection hidden="1"/>
    </xf>
    <xf numFmtId="0" fontId="2" fillId="4" borderId="1" xfId="0" applyFont="1" applyFill="1" applyBorder="1" applyAlignment="1" applyProtection="1">
      <alignment horizontal="left" vertical="top" wrapText="1"/>
      <protection hidden="1"/>
    </xf>
    <xf numFmtId="0" fontId="20" fillId="4" borderId="1" xfId="0" applyFont="1" applyFill="1" applyBorder="1" applyAlignment="1" applyProtection="1">
      <alignment horizontal="center" vertical="top" wrapText="1"/>
      <protection hidden="1"/>
    </xf>
    <xf numFmtId="0" fontId="5" fillId="4" borderId="1" xfId="0" applyFont="1" applyFill="1" applyBorder="1" applyAlignment="1" applyProtection="1">
      <alignment horizontal="left" vertical="top" wrapText="1"/>
      <protection hidden="1"/>
    </xf>
    <xf numFmtId="0" fontId="2" fillId="4" borderId="0" xfId="0" applyFont="1" applyFill="1" applyAlignment="1" applyProtection="1">
      <alignment horizontal="left" vertical="top"/>
      <protection hidden="1"/>
    </xf>
    <xf numFmtId="0" fontId="2" fillId="4" borderId="0" xfId="0" applyFont="1" applyFill="1" applyAlignment="1" applyProtection="1">
      <alignment horizontal="center" vertical="top"/>
      <protection hidden="1"/>
    </xf>
    <xf numFmtId="0" fontId="2" fillId="2" borderId="1" xfId="0" applyFont="1" applyFill="1" applyBorder="1" applyAlignment="1" applyProtection="1">
      <alignment horizontal="center" vertical="top"/>
      <protection hidden="1"/>
    </xf>
    <xf numFmtId="2" fontId="2" fillId="2" borderId="0" xfId="0" applyNumberFormat="1" applyFont="1" applyFill="1" applyAlignment="1" applyProtection="1">
      <alignment horizontal="left" vertical="top"/>
      <protection hidden="1"/>
    </xf>
    <xf numFmtId="9" fontId="2" fillId="2" borderId="0" xfId="0" applyNumberFormat="1" applyFont="1" applyFill="1" applyAlignment="1" applyProtection="1">
      <alignment horizontal="left" vertical="top"/>
      <protection hidden="1"/>
    </xf>
    <xf numFmtId="164" fontId="2" fillId="2" borderId="0" xfId="3" applyNumberFormat="1" applyFont="1" applyFill="1" applyBorder="1" applyAlignment="1" applyProtection="1">
      <alignment horizontal="left" vertical="top"/>
      <protection hidden="1"/>
    </xf>
    <xf numFmtId="0" fontId="27" fillId="2" borderId="0" xfId="0" applyFont="1" applyFill="1" applyAlignment="1" applyProtection="1">
      <alignment horizontal="left" vertical="top"/>
      <protection locked="0" hidden="1"/>
    </xf>
    <xf numFmtId="0" fontId="1" fillId="2" borderId="0" xfId="0" applyFont="1" applyFill="1" applyAlignment="1" applyProtection="1">
      <alignment horizontal="left" vertical="top"/>
      <protection hidden="1"/>
    </xf>
    <xf numFmtId="0" fontId="21" fillId="2" borderId="0" xfId="0" applyFont="1" applyFill="1" applyAlignment="1" applyProtection="1">
      <alignment horizontal="left" vertical="center"/>
      <protection hidden="1"/>
    </xf>
    <xf numFmtId="0" fontId="21" fillId="2" borderId="0" xfId="0" applyFont="1" applyFill="1" applyAlignment="1" applyProtection="1">
      <alignment vertical="top"/>
      <protection hidden="1"/>
    </xf>
    <xf numFmtId="0" fontId="21" fillId="2" borderId="0" xfId="0" applyFont="1" applyFill="1" applyAlignment="1" applyProtection="1">
      <alignment horizontal="left" vertical="top"/>
      <protection locked="0" hidden="1"/>
    </xf>
    <xf numFmtId="0" fontId="18" fillId="6" borderId="0" xfId="0" applyFont="1" applyFill="1" applyAlignment="1" applyProtection="1">
      <alignment horizontal="left" wrapText="1"/>
      <protection hidden="1"/>
    </xf>
    <xf numFmtId="0" fontId="18" fillId="6" borderId="0" xfId="0" applyFont="1" applyFill="1" applyAlignment="1" applyProtection="1">
      <alignment horizontal="center" wrapText="1"/>
      <protection hidden="1"/>
    </xf>
    <xf numFmtId="0" fontId="0" fillId="2" borderId="0" xfId="0" applyFill="1" applyAlignment="1" applyProtection="1">
      <alignment horizontal="left" wrapText="1"/>
      <protection hidden="1"/>
    </xf>
    <xf numFmtId="0" fontId="27" fillId="7" borderId="0" xfId="0" applyFont="1" applyFill="1" applyAlignment="1" applyProtection="1">
      <alignment horizontal="center" wrapText="1"/>
      <protection hidden="1"/>
    </xf>
    <xf numFmtId="0" fontId="1" fillId="2" borderId="0" xfId="0" applyFont="1" applyFill="1" applyAlignment="1" applyProtection="1">
      <alignment horizontal="left" wrapText="1"/>
      <protection hidden="1"/>
    </xf>
    <xf numFmtId="0" fontId="1" fillId="2" borderId="0" xfId="0" applyFont="1" applyFill="1" applyAlignment="1" applyProtection="1">
      <alignment horizontal="center" vertical="top"/>
      <protection hidden="1"/>
    </xf>
    <xf numFmtId="0" fontId="0" fillId="2" borderId="0" xfId="0" applyFill="1" applyAlignment="1" applyProtection="1">
      <alignment horizontal="center" vertical="top"/>
      <protection hidden="1"/>
    </xf>
    <xf numFmtId="40" fontId="0" fillId="2" borderId="0" xfId="0" applyNumberFormat="1" applyFill="1" applyAlignment="1" applyProtection="1">
      <alignment horizontal="center" vertical="top"/>
      <protection hidden="1"/>
    </xf>
    <xf numFmtId="0" fontId="0" fillId="7" borderId="0" xfId="0" applyFill="1" applyAlignment="1" applyProtection="1">
      <alignment horizontal="center" vertical="top"/>
      <protection hidden="1"/>
    </xf>
    <xf numFmtId="2" fontId="27" fillId="7" borderId="0" xfId="0" applyNumberFormat="1" applyFont="1" applyFill="1" applyAlignment="1" applyProtection="1">
      <alignment horizontal="center" vertical="top"/>
      <protection hidden="1"/>
    </xf>
    <xf numFmtId="0" fontId="0" fillId="7" borderId="0" xfId="0" applyFill="1" applyAlignment="1" applyProtection="1">
      <alignment horizontal="left" vertical="top"/>
      <protection hidden="1"/>
    </xf>
    <xf numFmtId="0" fontId="0" fillId="2" borderId="0" xfId="0" applyFill="1" applyAlignment="1" applyProtection="1">
      <alignment horizontal="right" vertical="top"/>
      <protection hidden="1"/>
    </xf>
    <xf numFmtId="0" fontId="1" fillId="2" borderId="0" xfId="0" applyFont="1" applyFill="1" applyAlignment="1" applyProtection="1">
      <alignment horizontal="right" vertical="top"/>
      <protection hidden="1"/>
    </xf>
    <xf numFmtId="2" fontId="1" fillId="2" borderId="0" xfId="0" applyNumberFormat="1" applyFont="1" applyFill="1" applyAlignment="1" applyProtection="1">
      <alignment horizontal="left" vertical="top"/>
      <protection hidden="1"/>
    </xf>
    <xf numFmtId="0" fontId="21" fillId="2" borderId="0" xfId="0" applyFont="1" applyFill="1" applyAlignment="1">
      <alignment horizontal="left" vertical="top" wrapText="1"/>
    </xf>
    <xf numFmtId="14" fontId="21" fillId="2" borderId="0" xfId="0" applyNumberFormat="1" applyFont="1" applyFill="1" applyAlignment="1">
      <alignment horizontal="left" vertical="top" wrapText="1"/>
    </xf>
    <xf numFmtId="0" fontId="30" fillId="2" borderId="0" xfId="0" applyFont="1" applyFill="1" applyAlignment="1">
      <alignment horizontal="right" vertical="center" wrapText="1"/>
    </xf>
    <xf numFmtId="0" fontId="21" fillId="2" borderId="1" xfId="0" applyFont="1" applyFill="1" applyBorder="1" applyAlignment="1" applyProtection="1">
      <alignment vertical="top" wrapText="1"/>
      <protection locked="0"/>
    </xf>
    <xf numFmtId="0" fontId="21" fillId="2" borderId="1" xfId="0" applyFont="1" applyFill="1" applyBorder="1" applyAlignment="1" applyProtection="1">
      <alignment horizontal="left" vertical="top" wrapText="1"/>
      <protection locked="0"/>
    </xf>
    <xf numFmtId="0" fontId="43" fillId="2" borderId="0" xfId="0" applyFont="1" applyFill="1" applyAlignment="1" applyProtection="1">
      <alignment horizontal="left" vertical="top"/>
      <protection hidden="1"/>
    </xf>
    <xf numFmtId="0" fontId="42" fillId="2" borderId="0" xfId="0" applyFont="1" applyFill="1" applyAlignment="1" applyProtection="1">
      <alignment horizontal="center" vertical="top"/>
      <protection hidden="1"/>
    </xf>
    <xf numFmtId="0" fontId="21" fillId="2" borderId="0" xfId="0" applyFont="1" applyFill="1" applyAlignment="1" applyProtection="1">
      <alignment horizontal="left" vertical="top" wrapText="1"/>
      <protection hidden="1"/>
    </xf>
    <xf numFmtId="0" fontId="21" fillId="2" borderId="6" xfId="0" applyFont="1" applyFill="1" applyBorder="1" applyAlignment="1" applyProtection="1">
      <alignment horizontal="left" vertical="top" wrapText="1"/>
      <protection locked="0"/>
    </xf>
    <xf numFmtId="0" fontId="2" fillId="2" borderId="0" xfId="0" applyFont="1" applyFill="1" applyAlignment="1" applyProtection="1">
      <alignment horizontal="left" vertical="top" wrapText="1"/>
      <protection hidden="1"/>
    </xf>
    <xf numFmtId="0" fontId="4" fillId="4" borderId="0" xfId="0" applyFont="1" applyFill="1" applyAlignment="1">
      <alignment horizontal="center" vertical="top" wrapText="1"/>
    </xf>
    <xf numFmtId="0" fontId="2" fillId="10" borderId="1" xfId="0" applyFont="1" applyFill="1" applyBorder="1" applyAlignment="1" applyProtection="1">
      <alignment vertical="top" wrapText="1"/>
      <protection locked="0"/>
    </xf>
    <xf numFmtId="0" fontId="2" fillId="10" borderId="1" xfId="0" applyFont="1" applyFill="1" applyBorder="1" applyAlignment="1">
      <alignment horizontal="left" vertical="top" wrapText="1"/>
    </xf>
    <xf numFmtId="0" fontId="21" fillId="2" borderId="1" xfId="0" applyFont="1" applyFill="1" applyBorder="1" applyAlignment="1">
      <alignment horizontal="left" vertical="top" wrapText="1"/>
    </xf>
    <xf numFmtId="0" fontId="32" fillId="2" borderId="1" xfId="0" applyFont="1" applyFill="1" applyBorder="1" applyAlignment="1" applyProtection="1">
      <alignment horizontal="left" vertical="center" wrapText="1"/>
      <protection locked="0"/>
    </xf>
    <xf numFmtId="14" fontId="32" fillId="2" borderId="1" xfId="0" applyNumberFormat="1" applyFont="1" applyFill="1" applyBorder="1" applyAlignment="1" applyProtection="1">
      <alignment horizontal="center" vertical="center" wrapText="1"/>
      <protection locked="0"/>
    </xf>
    <xf numFmtId="2" fontId="27" fillId="7" borderId="0" xfId="0" applyNumberFormat="1" applyFont="1" applyFill="1" applyAlignment="1" applyProtection="1">
      <alignment horizontal="left" vertical="top"/>
      <protection hidden="1"/>
    </xf>
    <xf numFmtId="0" fontId="0" fillId="8" borderId="0" xfId="0" applyFill="1" applyAlignment="1" applyProtection="1">
      <alignment horizontal="left" vertical="top"/>
      <protection hidden="1"/>
    </xf>
    <xf numFmtId="2" fontId="6" fillId="2" borderId="1" xfId="0" applyNumberFormat="1" applyFont="1" applyFill="1" applyBorder="1" applyAlignment="1" applyProtection="1">
      <alignment horizontal="center" vertical="top"/>
      <protection hidden="1"/>
    </xf>
    <xf numFmtId="165" fontId="6" fillId="2" borderId="1" xfId="0" applyNumberFormat="1" applyFont="1" applyFill="1" applyBorder="1" applyAlignment="1" applyProtection="1">
      <alignment horizontal="center" vertical="top"/>
      <protection hidden="1"/>
    </xf>
    <xf numFmtId="0" fontId="6" fillId="2" borderId="1" xfId="0" applyFont="1" applyFill="1" applyBorder="1" applyAlignment="1" applyProtection="1">
      <alignment horizontal="center" wrapText="1"/>
      <protection hidden="1"/>
    </xf>
    <xf numFmtId="0" fontId="6" fillId="2" borderId="1" xfId="0" applyFont="1" applyFill="1" applyBorder="1" applyAlignment="1" applyProtection="1">
      <alignment horizontal="center" vertical="center"/>
      <protection hidden="1"/>
    </xf>
    <xf numFmtId="2" fontId="6" fillId="2" borderId="1" xfId="0" applyNumberFormat="1" applyFont="1" applyFill="1" applyBorder="1" applyAlignment="1" applyProtection="1">
      <alignment horizontal="center" vertical="center" wrapText="1"/>
      <protection hidden="1"/>
    </xf>
    <xf numFmtId="10" fontId="6" fillId="2" borderId="1" xfId="0" applyNumberFormat="1" applyFont="1" applyFill="1" applyBorder="1" applyAlignment="1" applyProtection="1">
      <alignment horizontal="center" vertical="center" wrapText="1"/>
      <protection hidden="1"/>
    </xf>
    <xf numFmtId="165" fontId="6" fillId="2" borderId="1" xfId="0" applyNumberFormat="1" applyFont="1" applyFill="1" applyBorder="1" applyAlignment="1" applyProtection="1">
      <alignment horizontal="center" vertical="center" wrapText="1"/>
      <protection hidden="1"/>
    </xf>
    <xf numFmtId="0" fontId="24" fillId="10" borderId="0" xfId="0" applyFont="1" applyFill="1" applyAlignment="1" applyProtection="1">
      <alignment horizontal="center" vertical="center" wrapText="1"/>
      <protection hidden="1"/>
    </xf>
    <xf numFmtId="0" fontId="49" fillId="6" borderId="0" xfId="0" applyFont="1" applyFill="1" applyAlignment="1" applyProtection="1">
      <alignment horizontal="center" vertical="center"/>
      <protection hidden="1"/>
    </xf>
    <xf numFmtId="0" fontId="4" fillId="0" borderId="0" xfId="0" applyFont="1" applyAlignment="1" applyProtection="1">
      <alignment horizontal="center" vertical="center" wrapText="1"/>
      <protection hidden="1"/>
    </xf>
    <xf numFmtId="0" fontId="27" fillId="7" borderId="3" xfId="0" applyFont="1" applyFill="1" applyBorder="1" applyAlignment="1" applyProtection="1">
      <alignment horizontal="center" vertical="center" wrapText="1"/>
      <protection hidden="1"/>
    </xf>
    <xf numFmtId="0" fontId="31" fillId="5"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1" fillId="2" borderId="0" xfId="1" applyFill="1" applyAlignment="1" applyProtection="1">
      <alignment horizontal="left" vertical="top"/>
      <protection locked="0" hidden="1"/>
    </xf>
    <xf numFmtId="0" fontId="23" fillId="2" borderId="0" xfId="1" applyFont="1" applyFill="1" applyAlignment="1" applyProtection="1">
      <alignment horizontal="left" vertical="top"/>
      <protection hidden="1"/>
    </xf>
    <xf numFmtId="0" fontId="1" fillId="2" borderId="0" xfId="1" applyFill="1" applyAlignment="1" applyProtection="1">
      <alignment horizontal="left" vertical="top"/>
      <protection hidden="1"/>
    </xf>
    <xf numFmtId="0" fontId="2" fillId="2" borderId="0" xfId="1" applyFont="1" applyFill="1" applyAlignment="1" applyProtection="1">
      <alignment horizontal="left" vertical="top"/>
      <protection hidden="1"/>
    </xf>
    <xf numFmtId="0" fontId="21" fillId="2" borderId="0" xfId="1" applyFont="1" applyFill="1" applyAlignment="1" applyProtection="1">
      <alignment horizontal="left" vertical="top"/>
      <protection hidden="1"/>
    </xf>
    <xf numFmtId="0" fontId="52" fillId="0" borderId="0" xfId="1" applyFont="1" applyAlignment="1" applyProtection="1">
      <alignment horizontal="left" vertical="top"/>
      <protection hidden="1"/>
    </xf>
    <xf numFmtId="0" fontId="52" fillId="0" borderId="0" xfId="1" applyFont="1" applyAlignment="1" applyProtection="1">
      <alignment horizontal="left" vertical="top"/>
      <protection locked="0" hidden="1"/>
    </xf>
    <xf numFmtId="0" fontId="58" fillId="2" borderId="1" xfId="0" applyFont="1" applyFill="1" applyBorder="1" applyAlignment="1" applyProtection="1">
      <alignment horizontal="center" vertical="top" wrapText="1"/>
      <protection hidden="1"/>
    </xf>
    <xf numFmtId="0" fontId="42" fillId="2" borderId="1" xfId="0" applyFont="1" applyFill="1" applyBorder="1" applyAlignment="1" applyProtection="1">
      <alignment horizontal="left" vertical="top" wrapText="1"/>
      <protection hidden="1"/>
    </xf>
    <xf numFmtId="0" fontId="42" fillId="13" borderId="1" xfId="0" applyFont="1" applyFill="1" applyBorder="1" applyAlignment="1" applyProtection="1">
      <alignment horizontal="left" vertical="top" wrapText="1"/>
      <protection hidden="1"/>
    </xf>
    <xf numFmtId="0" fontId="42" fillId="2" borderId="1" xfId="0" applyFont="1" applyFill="1" applyBorder="1" applyAlignment="1" applyProtection="1">
      <alignment horizontal="justify" vertical="top" wrapText="1"/>
      <protection hidden="1"/>
    </xf>
    <xf numFmtId="0" fontId="1" fillId="2" borderId="0" xfId="0" applyFont="1" applyFill="1" applyAlignment="1" applyProtection="1">
      <alignment horizontal="left" vertical="top"/>
      <protection locked="0" hidden="1"/>
    </xf>
    <xf numFmtId="0" fontId="21" fillId="2" borderId="5" xfId="0" applyFont="1" applyFill="1" applyBorder="1" applyAlignment="1" applyProtection="1">
      <alignment horizontal="left" vertical="top" wrapText="1"/>
      <protection locked="0"/>
    </xf>
    <xf numFmtId="0" fontId="21" fillId="2" borderId="10" xfId="0" applyFont="1" applyFill="1" applyBorder="1" applyAlignment="1" applyProtection="1">
      <alignment horizontal="left" vertical="top" wrapText="1"/>
      <protection locked="0"/>
    </xf>
    <xf numFmtId="14" fontId="21" fillId="2" borderId="4" xfId="0" applyNumberFormat="1" applyFont="1" applyFill="1" applyBorder="1" applyAlignment="1" applyProtection="1">
      <alignment horizontal="center" vertical="top" wrapText="1"/>
      <protection locked="0"/>
    </xf>
    <xf numFmtId="0" fontId="62" fillId="0" borderId="0" xfId="2" applyFont="1" applyFill="1" applyBorder="1" applyAlignment="1" applyProtection="1">
      <alignment horizontal="center" vertical="top" wrapText="1"/>
      <protection locked="0" hidden="1"/>
    </xf>
    <xf numFmtId="0" fontId="0" fillId="2" borderId="0" xfId="0" applyFill="1" applyAlignment="1" applyProtection="1">
      <alignment horizontal="center" wrapText="1"/>
      <protection hidden="1"/>
    </xf>
    <xf numFmtId="0" fontId="32" fillId="2" borderId="0" xfId="0" applyFont="1" applyFill="1" applyAlignment="1" applyProtection="1">
      <alignment horizontal="left" vertical="center"/>
      <protection hidden="1"/>
    </xf>
    <xf numFmtId="0" fontId="40" fillId="12" borderId="0" xfId="0" applyFont="1" applyFill="1" applyAlignment="1" applyProtection="1">
      <alignment horizontal="left" vertical="center"/>
      <protection hidden="1"/>
    </xf>
    <xf numFmtId="0" fontId="2" fillId="2" borderId="0" xfId="0" applyFont="1" applyFill="1" applyAlignment="1" applyProtection="1">
      <alignment vertical="top" wrapText="1"/>
      <protection hidden="1"/>
    </xf>
    <xf numFmtId="0" fontId="43" fillId="2" borderId="0" xfId="0" applyFont="1" applyFill="1" applyAlignment="1" applyProtection="1">
      <alignment horizontal="left" vertical="center"/>
      <protection hidden="1"/>
    </xf>
    <xf numFmtId="0" fontId="2" fillId="2" borderId="1" xfId="0" applyFont="1" applyFill="1" applyBorder="1" applyAlignment="1" applyProtection="1">
      <alignment horizontal="right" vertical="center"/>
      <protection hidden="1"/>
    </xf>
    <xf numFmtId="0" fontId="2" fillId="2" borderId="0" xfId="0" applyFont="1" applyFill="1" applyAlignment="1" applyProtection="1">
      <alignment horizontal="left" vertical="center"/>
      <protection hidden="1"/>
    </xf>
    <xf numFmtId="0" fontId="2" fillId="2" borderId="1" xfId="0" applyFont="1" applyFill="1" applyBorder="1" applyAlignment="1" applyProtection="1">
      <alignment horizontal="center" vertical="center" wrapText="1"/>
      <protection hidden="1"/>
    </xf>
    <xf numFmtId="4" fontId="2" fillId="2" borderId="1" xfId="0" applyNumberFormat="1" applyFont="1" applyFill="1" applyBorder="1" applyAlignment="1" applyProtection="1">
      <alignment horizontal="center" vertical="center"/>
      <protection hidden="1"/>
    </xf>
    <xf numFmtId="10" fontId="2" fillId="2" borderId="1" xfId="0" applyNumberFormat="1" applyFont="1" applyFill="1" applyBorder="1" applyAlignment="1" applyProtection="1">
      <alignment horizontal="center" vertical="center"/>
      <protection hidden="1"/>
    </xf>
    <xf numFmtId="9" fontId="6" fillId="2" borderId="1" xfId="0" applyNumberFormat="1" applyFont="1" applyFill="1" applyBorder="1" applyAlignment="1" applyProtection="1">
      <alignment horizontal="center" vertical="center"/>
      <protection hidden="1"/>
    </xf>
    <xf numFmtId="4" fontId="6" fillId="2" borderId="1" xfId="0" applyNumberFormat="1" applyFont="1" applyFill="1" applyBorder="1" applyAlignment="1" applyProtection="1">
      <alignment horizontal="center" vertical="center"/>
      <protection hidden="1"/>
    </xf>
    <xf numFmtId="9" fontId="0" fillId="2" borderId="0" xfId="0" applyNumberFormat="1" applyFill="1" applyAlignment="1" applyProtection="1">
      <alignment horizontal="center" vertical="top"/>
      <protection hidden="1"/>
    </xf>
    <xf numFmtId="0" fontId="52" fillId="0" borderId="0" xfId="1" applyFont="1" applyAlignment="1" applyProtection="1">
      <alignment horizontal="left" vertical="top" wrapText="1"/>
      <protection hidden="1"/>
    </xf>
    <xf numFmtId="0" fontId="6" fillId="2" borderId="9" xfId="0" applyFont="1" applyFill="1" applyBorder="1" applyAlignment="1" applyProtection="1">
      <alignment horizontal="left" vertical="center"/>
      <protection hidden="1"/>
    </xf>
    <xf numFmtId="0" fontId="30" fillId="2" borderId="0" xfId="0" applyFont="1" applyFill="1" applyAlignment="1" applyProtection="1">
      <alignment horizontal="left" vertical="center"/>
      <protection hidden="1"/>
    </xf>
    <xf numFmtId="0" fontId="4" fillId="15" borderId="1" xfId="0" applyFont="1" applyFill="1" applyBorder="1" applyAlignment="1" applyProtection="1">
      <alignment horizontal="center" vertical="center" wrapText="1"/>
      <protection hidden="1"/>
    </xf>
    <xf numFmtId="0" fontId="21" fillId="2" borderId="1" xfId="0" applyFont="1" applyFill="1" applyBorder="1" applyAlignment="1" applyProtection="1">
      <alignment horizontal="left" vertical="top" wrapText="1"/>
      <protection hidden="1"/>
    </xf>
    <xf numFmtId="0" fontId="4" fillId="4" borderId="1" xfId="0" applyFont="1" applyFill="1" applyBorder="1" applyAlignment="1" applyProtection="1">
      <alignment vertical="center"/>
      <protection hidden="1"/>
    </xf>
    <xf numFmtId="0" fontId="6" fillId="2" borderId="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top" wrapText="1"/>
      <protection locked="0" hidden="1"/>
    </xf>
    <xf numFmtId="0" fontId="2" fillId="2" borderId="1" xfId="0" applyFont="1" applyFill="1" applyBorder="1" applyAlignment="1" applyProtection="1">
      <alignment horizontal="center" vertical="top" wrapText="1"/>
      <protection hidden="1"/>
    </xf>
    <xf numFmtId="0" fontId="6" fillId="2" borderId="4" xfId="0" applyFont="1" applyFill="1" applyBorder="1" applyAlignment="1" applyProtection="1">
      <alignment horizontal="center" vertical="center" wrapText="1"/>
      <protection hidden="1"/>
    </xf>
    <xf numFmtId="0" fontId="2" fillId="2" borderId="0" xfId="0" applyFont="1" applyFill="1" applyAlignment="1" applyProtection="1">
      <alignment horizontal="center" vertical="top" wrapText="1"/>
      <protection hidden="1"/>
    </xf>
    <xf numFmtId="0" fontId="6" fillId="2" borderId="6" xfId="0" applyFont="1" applyFill="1" applyBorder="1" applyAlignment="1" applyProtection="1">
      <alignment horizontal="center" vertical="center"/>
      <protection hidden="1"/>
    </xf>
    <xf numFmtId="0" fontId="6" fillId="2" borderId="6" xfId="0" applyFont="1" applyFill="1" applyBorder="1" applyAlignment="1" applyProtection="1">
      <alignment horizontal="center" vertical="center" wrapText="1"/>
      <protection hidden="1"/>
    </xf>
    <xf numFmtId="0" fontId="39" fillId="16" borderId="1" xfId="0" applyFont="1" applyFill="1" applyBorder="1" applyAlignment="1" applyProtection="1">
      <alignment horizontal="center" vertical="center" wrapText="1"/>
      <protection hidden="1"/>
    </xf>
    <xf numFmtId="0" fontId="39" fillId="4" borderId="0" xfId="0" applyFont="1" applyFill="1" applyAlignment="1" applyProtection="1">
      <alignment horizontal="center" vertical="center"/>
      <protection hidden="1"/>
    </xf>
    <xf numFmtId="0" fontId="65" fillId="0" borderId="0" xfId="0" applyFont="1" applyAlignment="1" applyProtection="1">
      <alignment horizontal="right" vertical="center" wrapText="1"/>
      <protection hidden="1"/>
    </xf>
    <xf numFmtId="0" fontId="20" fillId="0" borderId="0" xfId="0" applyFont="1" applyAlignment="1" applyProtection="1">
      <alignment horizontal="center" vertical="center" wrapText="1"/>
      <protection hidden="1"/>
    </xf>
    <xf numFmtId="0" fontId="20" fillId="0" borderId="0" xfId="0" applyFont="1" applyAlignment="1" applyProtection="1">
      <alignment horizontal="right" vertical="center"/>
      <protection hidden="1"/>
    </xf>
    <xf numFmtId="1" fontId="6" fillId="2" borderId="1" xfId="0" applyNumberFormat="1" applyFont="1" applyFill="1" applyBorder="1" applyAlignment="1" applyProtection="1">
      <alignment horizontal="center" vertical="center"/>
      <protection hidden="1"/>
    </xf>
    <xf numFmtId="40" fontId="20" fillId="0" borderId="22" xfId="0" applyNumberFormat="1" applyFont="1" applyBorder="1" applyAlignment="1" applyProtection="1">
      <alignment horizontal="center" vertical="center" wrapText="1"/>
      <protection hidden="1"/>
    </xf>
    <xf numFmtId="0" fontId="2" fillId="2" borderId="0" xfId="0" applyFont="1" applyFill="1" applyAlignment="1" applyProtection="1">
      <alignment vertical="top"/>
      <protection hidden="1"/>
    </xf>
    <xf numFmtId="0" fontId="2" fillId="2" borderId="1" xfId="0" applyFont="1" applyFill="1" applyBorder="1" applyAlignment="1" applyProtection="1">
      <alignment horizontal="right" vertical="center" wrapText="1"/>
      <protection hidden="1"/>
    </xf>
    <xf numFmtId="0" fontId="2" fillId="2" borderId="0" xfId="0" applyFont="1" applyFill="1" applyAlignment="1" applyProtection="1">
      <alignment horizontal="left" vertical="center" indent="1"/>
      <protection hidden="1"/>
    </xf>
    <xf numFmtId="0" fontId="2" fillId="2" borderId="0" xfId="0" applyFont="1" applyFill="1" applyAlignment="1" applyProtection="1">
      <alignment horizontal="left" vertical="top" indent="1"/>
      <protection hidden="1"/>
    </xf>
    <xf numFmtId="0" fontId="20" fillId="0" borderId="2" xfId="0" applyFont="1" applyBorder="1" applyAlignment="1" applyProtection="1">
      <alignment horizontal="right" vertical="center"/>
      <protection hidden="1"/>
    </xf>
    <xf numFmtId="0" fontId="2" fillId="2" borderId="8" xfId="0" applyFont="1" applyFill="1" applyBorder="1" applyAlignment="1" applyProtection="1">
      <alignment horizontal="left" vertical="top"/>
      <protection hidden="1"/>
    </xf>
    <xf numFmtId="0" fontId="20" fillId="0" borderId="0" xfId="0" applyFont="1" applyAlignment="1" applyProtection="1">
      <alignment horizontal="center" vertical="center"/>
      <protection hidden="1"/>
    </xf>
    <xf numFmtId="0" fontId="20" fillId="0" borderId="1" xfId="0" applyFont="1" applyBorder="1" applyAlignment="1" applyProtection="1">
      <alignment horizontal="center" vertical="center"/>
      <protection hidden="1"/>
    </xf>
    <xf numFmtId="2" fontId="6" fillId="2" borderId="21" xfId="0" applyNumberFormat="1" applyFont="1" applyFill="1" applyBorder="1" applyAlignment="1" applyProtection="1">
      <alignment horizontal="center" vertical="center"/>
      <protection hidden="1"/>
    </xf>
    <xf numFmtId="2" fontId="6" fillId="2" borderId="24" xfId="0" applyNumberFormat="1" applyFont="1" applyFill="1" applyBorder="1" applyAlignment="1" applyProtection="1">
      <alignment horizontal="center" vertical="center"/>
      <protection hidden="1"/>
    </xf>
    <xf numFmtId="0" fontId="6" fillId="2" borderId="3" xfId="0" applyFont="1" applyFill="1" applyBorder="1" applyAlignment="1" applyProtection="1">
      <alignment horizontal="right" vertical="center" wrapText="1"/>
      <protection hidden="1"/>
    </xf>
    <xf numFmtId="0" fontId="20" fillId="0" borderId="2" xfId="0" applyFont="1" applyBorder="1" applyAlignment="1" applyProtection="1">
      <alignment horizontal="center" vertical="center" wrapText="1"/>
      <protection locked="0" hidden="1"/>
    </xf>
    <xf numFmtId="0" fontId="6" fillId="2" borderId="2" xfId="0" applyFont="1" applyFill="1" applyBorder="1" applyAlignment="1" applyProtection="1">
      <alignment horizontal="center" vertical="center"/>
      <protection locked="0" hidden="1"/>
    </xf>
    <xf numFmtId="0" fontId="61" fillId="4" borderId="25"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4" fillId="8" borderId="1" xfId="1" applyFont="1" applyFill="1" applyBorder="1" applyAlignment="1" applyProtection="1">
      <alignment horizontal="left" vertical="center" wrapText="1"/>
      <protection hidden="1"/>
    </xf>
    <xf numFmtId="0" fontId="55" fillId="0" borderId="1" xfId="1" applyFont="1" applyBorder="1" applyAlignment="1" applyProtection="1">
      <alignment vertical="top" wrapText="1"/>
      <protection hidden="1"/>
    </xf>
    <xf numFmtId="14" fontId="21" fillId="2" borderId="1" xfId="0" applyNumberFormat="1" applyFont="1" applyFill="1" applyBorder="1" applyAlignment="1" applyProtection="1">
      <alignment horizontal="center" vertical="top" wrapText="1"/>
      <protection locked="0"/>
    </xf>
    <xf numFmtId="10" fontId="6" fillId="2" borderId="1" xfId="0" applyNumberFormat="1" applyFont="1" applyFill="1" applyBorder="1" applyAlignment="1" applyProtection="1">
      <alignment horizontal="center" vertical="center"/>
      <protection locked="0"/>
    </xf>
    <xf numFmtId="9" fontId="20" fillId="0" borderId="2" xfId="0" applyNumberFormat="1" applyFont="1" applyBorder="1" applyAlignment="1" applyProtection="1">
      <alignment horizontal="center" vertical="center" wrapText="1"/>
      <protection locked="0"/>
    </xf>
    <xf numFmtId="9" fontId="20" fillId="0" borderId="2" xfId="0" applyNumberFormat="1" applyFont="1" applyBorder="1" applyAlignment="1" applyProtection="1">
      <alignment horizontal="center" vertical="center"/>
      <protection locked="0"/>
    </xf>
    <xf numFmtId="9" fontId="20" fillId="0" borderId="17" xfId="0" applyNumberFormat="1" applyFont="1" applyBorder="1" applyAlignment="1" applyProtection="1">
      <alignment horizontal="center" vertical="center"/>
      <protection locked="0"/>
    </xf>
    <xf numFmtId="0" fontId="2" fillId="10" borderId="1" xfId="0" applyFont="1" applyFill="1" applyBorder="1" applyAlignment="1" applyProtection="1">
      <alignment horizontal="left" vertical="top" wrapText="1"/>
      <protection locked="0"/>
    </xf>
    <xf numFmtId="0" fontId="2" fillId="2" borderId="0" xfId="0" applyFont="1" applyFill="1" applyAlignment="1">
      <alignment horizontal="left" vertical="top" wrapText="1"/>
    </xf>
    <xf numFmtId="0" fontId="0" fillId="2" borderId="0" xfId="0" applyFill="1" applyAlignment="1">
      <alignment horizontal="left" vertical="center"/>
    </xf>
    <xf numFmtId="0" fontId="69" fillId="2" borderId="0" xfId="0" applyFont="1" applyFill="1" applyAlignment="1">
      <alignment horizontal="right" vertical="center"/>
    </xf>
    <xf numFmtId="0" fontId="27" fillId="2" borderId="2" xfId="0" applyFont="1" applyFill="1" applyBorder="1" applyAlignment="1">
      <alignment horizontal="right" vertical="center" wrapText="1"/>
    </xf>
    <xf numFmtId="0" fontId="1" fillId="2" borderId="0" xfId="0" applyFont="1" applyFill="1" applyAlignment="1">
      <alignment horizontal="left" vertical="top"/>
    </xf>
    <xf numFmtId="0" fontId="0" fillId="2" borderId="0" xfId="0" applyFill="1" applyAlignment="1">
      <alignment horizontal="left" vertical="top" wrapText="1"/>
    </xf>
    <xf numFmtId="0" fontId="55" fillId="0" borderId="0" xfId="1" applyFont="1" applyAlignment="1" applyProtection="1">
      <alignment vertical="top"/>
      <protection hidden="1"/>
    </xf>
    <xf numFmtId="0" fontId="27" fillId="2" borderId="1" xfId="0" applyFont="1" applyFill="1" applyBorder="1" applyAlignment="1">
      <alignment horizontal="center" wrapText="1"/>
    </xf>
    <xf numFmtId="0" fontId="1" fillId="2" borderId="1" xfId="0" applyFont="1" applyFill="1" applyBorder="1" applyAlignment="1" applyProtection="1">
      <alignment horizontal="left" vertical="top" wrapText="1"/>
      <protection locked="0"/>
    </xf>
    <xf numFmtId="49" fontId="0" fillId="2" borderId="0" xfId="0" applyNumberFormat="1" applyFill="1" applyAlignment="1" applyProtection="1">
      <alignment horizontal="left" vertical="top"/>
      <protection hidden="1"/>
    </xf>
    <xf numFmtId="0" fontId="27" fillId="7" borderId="0" xfId="0" applyFont="1" applyFill="1" applyAlignment="1" applyProtection="1">
      <alignment horizontal="left" vertical="top"/>
      <protection hidden="1"/>
    </xf>
    <xf numFmtId="0" fontId="1" fillId="2" borderId="5" xfId="0" applyFont="1" applyFill="1" applyBorder="1" applyAlignment="1">
      <alignment horizontal="left"/>
    </xf>
    <xf numFmtId="0" fontId="0" fillId="2" borderId="0" xfId="0" applyFill="1" applyAlignment="1">
      <alignment horizontal="left"/>
    </xf>
    <xf numFmtId="0" fontId="1" fillId="2" borderId="6" xfId="0" applyFont="1" applyFill="1" applyBorder="1" applyAlignment="1">
      <alignment horizontal="left"/>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7" fillId="2" borderId="0" xfId="0" applyFont="1" applyFill="1" applyAlignment="1">
      <alignment horizontal="center" vertical="center"/>
    </xf>
    <xf numFmtId="49" fontId="1" fillId="2" borderId="0" xfId="0" applyNumberFormat="1" applyFont="1" applyFill="1" applyAlignment="1" applyProtection="1">
      <alignment horizontal="center" vertical="top"/>
      <protection hidden="1"/>
    </xf>
    <xf numFmtId="0" fontId="27" fillId="2" borderId="1"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hidden="1"/>
    </xf>
    <xf numFmtId="0" fontId="68" fillId="2" borderId="1" xfId="0" applyFont="1" applyFill="1" applyBorder="1" applyAlignment="1" applyProtection="1">
      <alignment horizontal="center" vertical="center" wrapText="1"/>
      <protection hidden="1"/>
    </xf>
    <xf numFmtId="0" fontId="70" fillId="2" borderId="1" xfId="0" applyFont="1" applyFill="1" applyBorder="1" applyAlignment="1" applyProtection="1">
      <alignment horizontal="right" vertical="center" wrapText="1"/>
      <protection hidden="1"/>
    </xf>
    <xf numFmtId="0" fontId="4" fillId="0" borderId="6" xfId="0" applyFont="1" applyBorder="1" applyAlignment="1" applyProtection="1">
      <alignment horizontal="center" vertical="center" wrapText="1"/>
      <protection hidden="1"/>
    </xf>
    <xf numFmtId="0" fontId="3" fillId="0" borderId="6" xfId="0" applyFont="1" applyBorder="1" applyAlignment="1" applyProtection="1">
      <alignment vertical="top" wrapText="1"/>
      <protection hidden="1"/>
    </xf>
    <xf numFmtId="0" fontId="27" fillId="2" borderId="3" xfId="0" applyFont="1" applyFill="1" applyBorder="1" applyAlignment="1" applyProtection="1">
      <alignment horizontal="center" wrapText="1"/>
      <protection locked="0"/>
    </xf>
    <xf numFmtId="0" fontId="27" fillId="2" borderId="3" xfId="0" applyFont="1" applyFill="1" applyBorder="1" applyAlignment="1" applyProtection="1">
      <alignment vertical="center" wrapText="1"/>
      <protection locked="0"/>
    </xf>
    <xf numFmtId="167" fontId="27" fillId="2" borderId="6"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protection locked="0"/>
    </xf>
    <xf numFmtId="0" fontId="0" fillId="2" borderId="1" xfId="0" applyFill="1" applyBorder="1" applyAlignment="1" applyProtection="1">
      <alignment horizontal="left" vertical="center"/>
      <protection locked="0"/>
    </xf>
    <xf numFmtId="0" fontId="3" fillId="3" borderId="10" xfId="0" applyFont="1" applyFill="1" applyBorder="1" applyAlignment="1" applyProtection="1">
      <alignment horizontal="left" vertical="top" wrapText="1"/>
      <protection hidden="1"/>
    </xf>
    <xf numFmtId="0" fontId="27" fillId="2" borderId="0" xfId="0" applyFont="1" applyFill="1" applyAlignment="1">
      <alignment horizontal="left" wrapText="1"/>
    </xf>
    <xf numFmtId="0" fontId="1" fillId="2" borderId="1" xfId="0" applyFont="1" applyFill="1" applyBorder="1" applyAlignment="1">
      <alignment horizontal="left" vertical="top" wrapText="1"/>
    </xf>
    <xf numFmtId="0" fontId="27" fillId="2" borderId="0" xfId="0" applyFont="1" applyFill="1" applyAlignment="1">
      <alignment horizontal="left" vertical="top" wrapText="1"/>
    </xf>
    <xf numFmtId="0" fontId="0" fillId="2" borderId="1" xfId="0" applyFill="1" applyBorder="1" applyAlignment="1">
      <alignment horizontal="left" vertical="top" wrapText="1"/>
    </xf>
    <xf numFmtId="0" fontId="73" fillId="4" borderId="0" xfId="0" applyFont="1" applyFill="1" applyAlignment="1">
      <alignment horizontal="left" wrapText="1"/>
    </xf>
    <xf numFmtId="40" fontId="73" fillId="4" borderId="0" xfId="0" applyNumberFormat="1" applyFont="1" applyFill="1" applyAlignment="1">
      <alignment horizontal="center" wrapText="1"/>
    </xf>
    <xf numFmtId="40" fontId="0" fillId="2" borderId="1" xfId="0" applyNumberFormat="1" applyFill="1" applyBorder="1" applyAlignment="1">
      <alignment horizontal="center" vertical="center"/>
    </xf>
    <xf numFmtId="0" fontId="27" fillId="10" borderId="1" xfId="0" applyFont="1" applyFill="1" applyBorder="1" applyAlignment="1">
      <alignment horizontal="center" vertical="center"/>
    </xf>
    <xf numFmtId="40" fontId="0" fillId="2" borderId="0" xfId="0" applyNumberFormat="1" applyFill="1" applyAlignment="1">
      <alignment horizontal="center" vertical="top"/>
    </xf>
    <xf numFmtId="0" fontId="28" fillId="2" borderId="33" xfId="0" applyFont="1" applyFill="1" applyBorder="1" applyAlignment="1" applyProtection="1">
      <alignment horizontal="center" vertical="center" wrapText="1"/>
      <protection locked="0"/>
    </xf>
    <xf numFmtId="0" fontId="74" fillId="2" borderId="0" xfId="0" applyFont="1" applyFill="1" applyAlignment="1">
      <alignment horizontal="center" vertical="center"/>
    </xf>
    <xf numFmtId="0" fontId="27" fillId="2" borderId="2" xfId="0" applyFont="1" applyFill="1" applyBorder="1" applyAlignment="1">
      <alignment horizontal="center" vertical="center" wrapText="1"/>
    </xf>
    <xf numFmtId="0" fontId="76" fillId="2" borderId="0" xfId="2" applyFont="1" applyFill="1" applyBorder="1" applyAlignment="1" applyProtection="1">
      <alignment horizontal="center" vertical="center"/>
      <protection hidden="1"/>
    </xf>
    <xf numFmtId="0" fontId="75" fillId="2" borderId="0" xfId="2" applyFont="1" applyFill="1" applyBorder="1" applyAlignment="1" applyProtection="1">
      <alignment horizontal="center" vertical="center"/>
      <protection hidden="1"/>
    </xf>
    <xf numFmtId="0" fontId="27" fillId="2" borderId="0" xfId="0" applyFont="1" applyFill="1" applyAlignment="1" applyProtection="1">
      <alignment horizontal="left" vertical="top" wrapText="1"/>
      <protection locked="0"/>
    </xf>
    <xf numFmtId="10" fontId="18" fillId="6" borderId="0" xfId="0" applyNumberFormat="1" applyFont="1" applyFill="1" applyAlignment="1" applyProtection="1">
      <alignment horizontal="left" wrapText="1"/>
      <protection hidden="1"/>
    </xf>
    <xf numFmtId="10" fontId="0" fillId="2" borderId="0" xfId="0" applyNumberFormat="1" applyFill="1" applyAlignment="1" applyProtection="1">
      <alignment horizontal="center" vertical="top"/>
      <protection hidden="1"/>
    </xf>
    <xf numFmtId="10" fontId="6" fillId="2" borderId="1" xfId="0" applyNumberFormat="1" applyFont="1" applyFill="1" applyBorder="1" applyAlignment="1" applyProtection="1">
      <alignment horizontal="center" vertical="center"/>
      <protection hidden="1"/>
    </xf>
    <xf numFmtId="9" fontId="18" fillId="6" borderId="0" xfId="0" applyNumberFormat="1" applyFont="1" applyFill="1" applyAlignment="1" applyProtection="1">
      <alignment horizontal="center" wrapText="1"/>
      <protection hidden="1"/>
    </xf>
    <xf numFmtId="2" fontId="6" fillId="2" borderId="32" xfId="0" applyNumberFormat="1" applyFont="1" applyFill="1" applyBorder="1" applyAlignment="1" applyProtection="1">
      <alignment horizontal="center" vertical="center"/>
      <protection hidden="1"/>
    </xf>
    <xf numFmtId="40" fontId="18" fillId="6" borderId="0" xfId="0" applyNumberFormat="1" applyFont="1" applyFill="1" applyAlignment="1" applyProtection="1">
      <alignment horizontal="center" wrapText="1"/>
      <protection hidden="1"/>
    </xf>
    <xf numFmtId="168" fontId="0" fillId="2" borderId="0" xfId="0" applyNumberFormat="1" applyFill="1" applyAlignment="1" applyProtection="1">
      <alignment horizontal="center" vertical="top"/>
      <protection hidden="1"/>
    </xf>
    <xf numFmtId="2" fontId="0" fillId="2" borderId="0" xfId="0" applyNumberFormat="1" applyFill="1" applyAlignment="1" applyProtection="1">
      <alignment horizontal="center" vertical="top"/>
      <protection hidden="1"/>
    </xf>
    <xf numFmtId="49" fontId="1" fillId="2" borderId="0" xfId="0" applyNumberFormat="1" applyFont="1" applyFill="1" applyAlignment="1" applyProtection="1">
      <alignment horizontal="left" vertical="top"/>
      <protection hidden="1"/>
    </xf>
    <xf numFmtId="40" fontId="27" fillId="7" borderId="4" xfId="0" applyNumberFormat="1" applyFont="1" applyFill="1" applyBorder="1" applyAlignment="1" applyProtection="1">
      <alignment horizontal="center" vertical="center" wrapText="1"/>
      <protection hidden="1"/>
    </xf>
    <xf numFmtId="40" fontId="36" fillId="0" borderId="1" xfId="0" applyNumberFormat="1" applyFont="1" applyBorder="1" applyAlignment="1" applyProtection="1">
      <alignment horizontal="center" vertical="center" wrapText="1"/>
      <protection hidden="1"/>
    </xf>
    <xf numFmtId="0" fontId="27" fillId="2" borderId="6" xfId="0" applyFont="1" applyFill="1" applyBorder="1" applyAlignment="1">
      <alignment horizontal="left" wrapText="1"/>
    </xf>
    <xf numFmtId="0" fontId="2" fillId="2" borderId="1" xfId="0" applyFont="1" applyFill="1" applyBorder="1" applyAlignment="1" applyProtection="1">
      <alignment horizontal="left" vertical="top" wrapText="1"/>
      <protection locked="0" hidden="1"/>
    </xf>
    <xf numFmtId="0" fontId="6" fillId="5" borderId="1" xfId="0" applyFont="1" applyFill="1" applyBorder="1" applyAlignment="1" applyProtection="1">
      <alignment horizontal="center" vertical="top" wrapText="1"/>
      <protection hidden="1"/>
    </xf>
    <xf numFmtId="0" fontId="2"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left" vertical="top" wrapText="1"/>
      <protection hidden="1"/>
    </xf>
    <xf numFmtId="0" fontId="5" fillId="2" borderId="1" xfId="0" applyFont="1" applyFill="1" applyBorder="1" applyAlignment="1" applyProtection="1">
      <alignment horizontal="left" vertical="top" wrapText="1"/>
      <protection hidden="1"/>
    </xf>
    <xf numFmtId="0" fontId="3" fillId="2" borderId="1" xfId="0" applyFont="1" applyFill="1" applyBorder="1" applyAlignment="1" applyProtection="1">
      <alignment horizontal="left" vertical="top" wrapText="1"/>
      <protection hidden="1"/>
    </xf>
    <xf numFmtId="0" fontId="13" fillId="2" borderId="1" xfId="0" applyFont="1" applyFill="1" applyBorder="1" applyAlignment="1" applyProtection="1">
      <alignment horizontal="left" vertical="top" wrapText="1"/>
      <protection hidden="1"/>
    </xf>
    <xf numFmtId="0" fontId="10" fillId="2" borderId="1" xfId="0" applyFont="1" applyFill="1" applyBorder="1" applyAlignment="1" applyProtection="1">
      <alignment horizontal="left" vertical="top" wrapText="1"/>
      <protection hidden="1"/>
    </xf>
    <xf numFmtId="0" fontId="11" fillId="2" borderId="1" xfId="0" applyFont="1" applyFill="1" applyBorder="1" applyAlignment="1" applyProtection="1">
      <alignment horizontal="left" vertical="top" wrapText="1"/>
      <protection hidden="1"/>
    </xf>
    <xf numFmtId="0" fontId="12" fillId="2" borderId="1" xfId="0" applyFont="1" applyFill="1" applyBorder="1" applyAlignment="1" applyProtection="1">
      <alignment horizontal="left" vertical="top" wrapText="1"/>
      <protection hidden="1"/>
    </xf>
    <xf numFmtId="0" fontId="6" fillId="2" borderId="1" xfId="0" applyFont="1" applyFill="1" applyBorder="1" applyAlignment="1" applyProtection="1">
      <alignment horizontal="left" vertical="top" wrapText="1"/>
      <protection hidden="1"/>
    </xf>
    <xf numFmtId="0" fontId="27" fillId="2" borderId="3" xfId="0" applyFont="1" applyFill="1" applyBorder="1" applyAlignment="1" applyProtection="1">
      <alignment vertical="top" wrapText="1"/>
      <protection locked="0"/>
    </xf>
    <xf numFmtId="0" fontId="20" fillId="0" borderId="2" xfId="0" applyFont="1" applyBorder="1" applyAlignment="1" applyProtection="1">
      <alignment horizontal="center" vertical="center" wrapText="1"/>
      <protection hidden="1"/>
    </xf>
    <xf numFmtId="1" fontId="6" fillId="2" borderId="2" xfId="0" applyNumberFormat="1" applyFont="1" applyFill="1" applyBorder="1" applyAlignment="1" applyProtection="1">
      <alignment horizontal="center" vertical="center"/>
      <protection hidden="1"/>
    </xf>
    <xf numFmtId="0" fontId="20" fillId="0" borderId="1" xfId="0" applyFont="1" applyBorder="1" applyAlignment="1" applyProtection="1">
      <alignment horizontal="left" vertical="center"/>
      <protection hidden="1"/>
    </xf>
    <xf numFmtId="0" fontId="41" fillId="4" borderId="0" xfId="0" applyFont="1" applyFill="1" applyAlignment="1" applyProtection="1">
      <alignment horizontal="center" vertical="center"/>
      <protection hidden="1"/>
    </xf>
    <xf numFmtId="0" fontId="21" fillId="2" borderId="0" xfId="0" applyFont="1" applyFill="1" applyAlignment="1" applyProtection="1">
      <alignment horizontal="center" vertical="top"/>
      <protection hidden="1"/>
    </xf>
    <xf numFmtId="0" fontId="41" fillId="14" borderId="0" xfId="0" applyFont="1" applyFill="1" applyAlignment="1" applyProtection="1">
      <alignment horizontal="center" vertical="center"/>
      <protection hidden="1"/>
    </xf>
    <xf numFmtId="0" fontId="60" fillId="4" borderId="0" xfId="0" applyFont="1" applyFill="1" applyAlignment="1" applyProtection="1">
      <alignment horizontal="center" vertical="center"/>
      <protection hidden="1"/>
    </xf>
    <xf numFmtId="0" fontId="42" fillId="2" borderId="0" xfId="0" applyFont="1" applyFill="1" applyAlignment="1" applyProtection="1">
      <alignment horizontal="center" vertical="top"/>
      <protection hidden="1"/>
    </xf>
    <xf numFmtId="0" fontId="1" fillId="2" borderId="9" xfId="0" applyFont="1" applyFill="1" applyBorder="1" applyAlignment="1" applyProtection="1">
      <alignment horizontal="center" vertical="top"/>
      <protection hidden="1"/>
    </xf>
    <xf numFmtId="0" fontId="57" fillId="2" borderId="0" xfId="0" applyFont="1" applyFill="1" applyAlignment="1" applyProtection="1">
      <alignment horizontal="center" vertical="top" wrapText="1"/>
      <protection hidden="1"/>
    </xf>
    <xf numFmtId="0" fontId="54" fillId="0" borderId="0" xfId="1" applyFont="1" applyAlignment="1" applyProtection="1">
      <alignment horizontal="left" vertical="top" wrapText="1"/>
      <protection hidden="1"/>
    </xf>
    <xf numFmtId="0" fontId="54" fillId="0" borderId="0" xfId="1" applyFont="1" applyAlignment="1" applyProtection="1">
      <alignment horizontal="center" vertical="top" wrapText="1"/>
      <protection hidden="1"/>
    </xf>
    <xf numFmtId="0" fontId="53" fillId="0" borderId="16" xfId="2" applyFont="1" applyFill="1" applyBorder="1" applyAlignment="1" applyProtection="1">
      <alignment horizontal="center" vertical="top" wrapText="1"/>
      <protection hidden="1"/>
    </xf>
    <xf numFmtId="0" fontId="54" fillId="0" borderId="0" xfId="1" applyFont="1" applyAlignment="1" applyProtection="1">
      <alignment horizontal="left" vertical="center" wrapText="1" indent="1"/>
      <protection hidden="1"/>
    </xf>
    <xf numFmtId="0" fontId="54" fillId="0" borderId="0" xfId="1" applyFont="1" applyAlignment="1" applyProtection="1">
      <alignment horizontal="left" vertical="top" wrapText="1" indent="1"/>
      <protection hidden="1"/>
    </xf>
    <xf numFmtId="0" fontId="52" fillId="0" borderId="0" xfId="1" applyFont="1" applyAlignment="1" applyProtection="1">
      <alignment horizontal="left" vertical="top" wrapText="1"/>
      <protection hidden="1"/>
    </xf>
    <xf numFmtId="0" fontId="51" fillId="7" borderId="0" xfId="1" applyFont="1" applyFill="1" applyAlignment="1" applyProtection="1">
      <alignment horizontal="center" vertical="center" wrapText="1"/>
      <protection hidden="1"/>
    </xf>
    <xf numFmtId="0" fontId="53" fillId="0" borderId="0" xfId="2" applyFont="1" applyFill="1" applyBorder="1" applyAlignment="1" applyProtection="1">
      <alignment horizontal="center" vertical="top" wrapText="1"/>
      <protection locked="0" hidden="1"/>
    </xf>
    <xf numFmtId="0" fontId="55" fillId="9" borderId="1" xfId="1" applyFont="1" applyFill="1" applyBorder="1" applyAlignment="1" applyProtection="1">
      <alignment horizontal="left" vertical="top" wrapText="1"/>
      <protection hidden="1"/>
    </xf>
    <xf numFmtId="0" fontId="1" fillId="2" borderId="0" xfId="1" applyFill="1" applyAlignment="1" applyProtection="1">
      <alignment horizontal="center" vertical="top"/>
      <protection hidden="1"/>
    </xf>
    <xf numFmtId="0" fontId="25" fillId="2" borderId="0" xfId="1" applyFont="1" applyFill="1" applyAlignment="1" applyProtection="1">
      <alignment horizontal="center" vertical="center"/>
      <protection hidden="1"/>
    </xf>
    <xf numFmtId="0" fontId="41" fillId="4" borderId="1" xfId="0" applyFont="1" applyFill="1" applyBorder="1" applyAlignment="1" applyProtection="1">
      <alignment horizontal="center" vertical="center" wrapText="1"/>
      <protection hidden="1"/>
    </xf>
    <xf numFmtId="0" fontId="23" fillId="2" borderId="34" xfId="0" applyFont="1" applyFill="1" applyBorder="1" applyAlignment="1">
      <alignment horizontal="center" vertical="center" wrapText="1"/>
    </xf>
    <xf numFmtId="0" fontId="23" fillId="2" borderId="35" xfId="0" applyFont="1" applyFill="1" applyBorder="1" applyAlignment="1">
      <alignment horizontal="center" vertical="center" wrapText="1"/>
    </xf>
    <xf numFmtId="0" fontId="23" fillId="2" borderId="36" xfId="0" applyFont="1" applyFill="1" applyBorder="1" applyAlignment="1">
      <alignment horizontal="center" vertical="center" wrapText="1"/>
    </xf>
    <xf numFmtId="0" fontId="43" fillId="2" borderId="0" xfId="0" applyFont="1" applyFill="1" applyAlignment="1" applyProtection="1">
      <alignment horizontal="center" vertical="center" wrapText="1"/>
      <protection hidden="1"/>
    </xf>
    <xf numFmtId="0" fontId="39" fillId="4" borderId="1" xfId="0" applyFont="1" applyFill="1" applyBorder="1" applyAlignment="1" applyProtection="1">
      <alignment horizontal="center" vertical="center"/>
      <protection hidden="1"/>
    </xf>
    <xf numFmtId="0" fontId="6" fillId="11" borderId="2" xfId="0" applyFont="1" applyFill="1" applyBorder="1" applyAlignment="1" applyProtection="1">
      <alignment horizontal="left" vertical="center" indent="1"/>
      <protection hidden="1"/>
    </xf>
    <xf numFmtId="0" fontId="6" fillId="11" borderId="3" xfId="0" applyFont="1" applyFill="1" applyBorder="1" applyAlignment="1" applyProtection="1">
      <alignment horizontal="left" vertical="center" indent="1"/>
      <protection hidden="1"/>
    </xf>
    <xf numFmtId="0" fontId="6" fillId="11" borderId="4" xfId="0" applyFont="1" applyFill="1" applyBorder="1" applyAlignment="1" applyProtection="1">
      <alignment horizontal="left" vertical="center" indent="1"/>
      <protection hidden="1"/>
    </xf>
    <xf numFmtId="0" fontId="6" fillId="2" borderId="2" xfId="0" applyFont="1" applyFill="1" applyBorder="1" applyAlignment="1" applyProtection="1">
      <alignment horizontal="right" vertical="center"/>
      <protection hidden="1"/>
    </xf>
    <xf numFmtId="0" fontId="6" fillId="2" borderId="3" xfId="0" applyFont="1" applyFill="1" applyBorder="1" applyAlignment="1" applyProtection="1">
      <alignment horizontal="right" vertical="center"/>
      <protection hidden="1"/>
    </xf>
    <xf numFmtId="0" fontId="6" fillId="2" borderId="4" xfId="0" applyFont="1" applyFill="1" applyBorder="1" applyAlignment="1" applyProtection="1">
      <alignment horizontal="right" vertical="center"/>
      <protection hidden="1"/>
    </xf>
    <xf numFmtId="0" fontId="20" fillId="0" borderId="2" xfId="0" applyFont="1" applyBorder="1" applyAlignment="1" applyProtection="1">
      <alignment horizontal="right" vertical="center" wrapText="1"/>
      <protection hidden="1"/>
    </xf>
    <xf numFmtId="0" fontId="20" fillId="0" borderId="3" xfId="0" applyFont="1" applyBorder="1" applyAlignment="1" applyProtection="1">
      <alignment horizontal="right" vertical="center" wrapText="1"/>
      <protection hidden="1"/>
    </xf>
    <xf numFmtId="0" fontId="20" fillId="0" borderId="4" xfId="0" applyFont="1" applyBorder="1" applyAlignment="1" applyProtection="1">
      <alignment horizontal="right" vertical="center" wrapText="1"/>
      <protection hidden="1"/>
    </xf>
    <xf numFmtId="0" fontId="6" fillId="2" borderId="1" xfId="0" applyFont="1" applyFill="1" applyBorder="1" applyAlignment="1" applyProtection="1">
      <alignment horizontal="left" vertical="center" indent="1"/>
      <protection locked="0"/>
    </xf>
    <xf numFmtId="0" fontId="2" fillId="10" borderId="5" xfId="0" applyFont="1" applyFill="1" applyBorder="1" applyAlignment="1">
      <alignment horizontal="left" vertical="top" wrapText="1"/>
    </xf>
    <xf numFmtId="0" fontId="2" fillId="10" borderId="10" xfId="0" applyFont="1" applyFill="1" applyBorder="1" applyAlignment="1">
      <alignment horizontal="left" vertical="top" wrapText="1"/>
    </xf>
    <xf numFmtId="0" fontId="2" fillId="10" borderId="6" xfId="0" applyFont="1" applyFill="1" applyBorder="1" applyAlignment="1">
      <alignment horizontal="left" vertical="top" wrapText="1"/>
    </xf>
    <xf numFmtId="0" fontId="30" fillId="2" borderId="9" xfId="0" applyFont="1" applyFill="1" applyBorder="1" applyAlignment="1">
      <alignment horizontal="left" vertical="center" wrapText="1"/>
    </xf>
    <xf numFmtId="14" fontId="30" fillId="2" borderId="3" xfId="0" applyNumberFormat="1" applyFont="1" applyFill="1" applyBorder="1" applyAlignment="1">
      <alignment horizontal="left" vertical="top" wrapText="1"/>
    </xf>
    <xf numFmtId="0" fontId="21" fillId="2" borderId="1" xfId="0" applyFont="1" applyFill="1" applyBorder="1" applyAlignment="1" applyProtection="1">
      <alignment horizontal="left" vertical="top" wrapText="1"/>
      <protection locked="0"/>
    </xf>
    <xf numFmtId="14" fontId="21" fillId="2" borderId="1" xfId="0" applyNumberFormat="1" applyFont="1" applyFill="1" applyBorder="1" applyAlignment="1" applyProtection="1">
      <alignment horizontal="center" vertical="top" wrapText="1"/>
      <protection locked="0"/>
    </xf>
    <xf numFmtId="0" fontId="47" fillId="10" borderId="1" xfId="0" applyFont="1" applyFill="1" applyBorder="1" applyAlignment="1" applyProtection="1">
      <alignment horizontal="left" vertical="top" wrapText="1"/>
      <protection locked="0"/>
    </xf>
    <xf numFmtId="0" fontId="18" fillId="6" borderId="0" xfId="0" applyFont="1" applyFill="1" applyAlignment="1" applyProtection="1">
      <alignment horizontal="center" vertical="top"/>
      <protection hidden="1"/>
    </xf>
    <xf numFmtId="0" fontId="5" fillId="18" borderId="27" xfId="0" applyFont="1" applyFill="1" applyBorder="1" applyAlignment="1" applyProtection="1">
      <alignment horizontal="center" vertical="top" wrapText="1"/>
      <protection hidden="1"/>
    </xf>
    <xf numFmtId="0" fontId="5" fillId="18" borderId="9" xfId="0" applyFont="1" applyFill="1" applyBorder="1" applyAlignment="1" applyProtection="1">
      <alignment horizontal="center" vertical="top" wrapText="1"/>
      <protection hidden="1"/>
    </xf>
    <xf numFmtId="0" fontId="5" fillId="18" borderId="7" xfId="0" applyFont="1" applyFill="1" applyBorder="1" applyAlignment="1" applyProtection="1">
      <alignment horizontal="center" vertical="top" wrapText="1"/>
      <protection hidden="1"/>
    </xf>
    <xf numFmtId="0" fontId="3" fillId="18" borderId="1" xfId="0" applyFont="1" applyFill="1" applyBorder="1" applyAlignment="1" applyProtection="1">
      <alignment horizontal="center" vertical="top" wrapText="1"/>
      <protection hidden="1"/>
    </xf>
    <xf numFmtId="0" fontId="2" fillId="18" borderId="1" xfId="0" applyFont="1" applyFill="1" applyBorder="1" applyAlignment="1" applyProtection="1">
      <alignment horizontal="center" vertical="top" wrapText="1"/>
      <protection hidden="1"/>
    </xf>
    <xf numFmtId="0" fontId="28" fillId="2" borderId="1" xfId="0" applyFont="1" applyFill="1" applyBorder="1" applyAlignment="1" applyProtection="1">
      <alignment horizontal="right" vertical="center" wrapText="1"/>
      <protection hidden="1"/>
    </xf>
    <xf numFmtId="0" fontId="3" fillId="0" borderId="1" xfId="0" applyFont="1" applyBorder="1" applyAlignment="1" applyProtection="1">
      <alignment horizontal="center" vertical="top" wrapText="1"/>
      <protection hidden="1"/>
    </xf>
    <xf numFmtId="0" fontId="2" fillId="18" borderId="8" xfId="0" applyFont="1" applyFill="1" applyBorder="1" applyAlignment="1" applyProtection="1">
      <alignment horizontal="center" vertical="top" wrapText="1"/>
      <protection hidden="1"/>
    </xf>
    <xf numFmtId="0" fontId="2" fillId="18" borderId="18" xfId="0" applyFont="1" applyFill="1" applyBorder="1" applyAlignment="1" applyProtection="1">
      <alignment horizontal="center" vertical="top" wrapText="1"/>
      <protection hidden="1"/>
    </xf>
    <xf numFmtId="0" fontId="2" fillId="18" borderId="0" xfId="0" applyFont="1" applyFill="1" applyAlignment="1" applyProtection="1">
      <alignment horizontal="center" vertical="top" wrapText="1"/>
      <protection hidden="1"/>
    </xf>
    <xf numFmtId="0" fontId="2" fillId="18" borderId="28" xfId="0" applyFont="1" applyFill="1" applyBorder="1" applyAlignment="1" applyProtection="1">
      <alignment horizontal="center" vertical="top" wrapText="1"/>
      <protection hidden="1"/>
    </xf>
    <xf numFmtId="0" fontId="2" fillId="3" borderId="5" xfId="0" applyFont="1" applyFill="1" applyBorder="1" applyAlignment="1" applyProtection="1">
      <alignment horizontal="left" vertical="top" wrapText="1"/>
      <protection hidden="1"/>
    </xf>
    <xf numFmtId="0" fontId="2" fillId="3" borderId="10" xfId="0" applyFont="1" applyFill="1" applyBorder="1" applyAlignment="1" applyProtection="1">
      <alignment horizontal="left" vertical="top" wrapText="1"/>
      <protection hidden="1"/>
    </xf>
    <xf numFmtId="0" fontId="2" fillId="3" borderId="6" xfId="0" applyFont="1" applyFill="1" applyBorder="1" applyAlignment="1" applyProtection="1">
      <alignment horizontal="left" vertical="top" wrapText="1"/>
      <protection hidden="1"/>
    </xf>
    <xf numFmtId="0" fontId="0" fillId="2" borderId="5" xfId="0" applyFill="1" applyBorder="1" applyAlignment="1" applyProtection="1">
      <alignment horizontal="center" vertical="center" wrapText="1"/>
      <protection hidden="1"/>
    </xf>
    <xf numFmtId="0" fontId="0" fillId="2" borderId="10" xfId="0" applyFill="1" applyBorder="1" applyAlignment="1" applyProtection="1">
      <alignment horizontal="center" vertical="center" wrapText="1"/>
      <protection hidden="1"/>
    </xf>
    <xf numFmtId="0" fontId="0" fillId="2" borderId="6" xfId="0" applyFill="1" applyBorder="1" applyAlignment="1" applyProtection="1">
      <alignment horizontal="center" vertical="center" wrapText="1"/>
      <protection hidden="1"/>
    </xf>
    <xf numFmtId="0" fontId="27" fillId="2" borderId="5" xfId="0" applyFont="1" applyFill="1" applyBorder="1" applyAlignment="1" applyProtection="1">
      <alignment horizontal="center" vertical="center" wrapText="1"/>
      <protection hidden="1"/>
    </xf>
    <xf numFmtId="0" fontId="27" fillId="2" borderId="10" xfId="0" applyFont="1" applyFill="1" applyBorder="1" applyAlignment="1" applyProtection="1">
      <alignment horizontal="center" vertical="center" wrapText="1"/>
      <protection hidden="1"/>
    </xf>
    <xf numFmtId="0" fontId="27" fillId="2" borderId="6" xfId="0" applyFont="1" applyFill="1" applyBorder="1" applyAlignment="1" applyProtection="1">
      <alignment horizontal="center" vertical="center" wrapText="1"/>
      <protection hidden="1"/>
    </xf>
    <xf numFmtId="0" fontId="3" fillId="3" borderId="5" xfId="0" applyFont="1" applyFill="1" applyBorder="1" applyAlignment="1" applyProtection="1">
      <alignment horizontal="left" vertical="top" wrapText="1"/>
      <protection hidden="1"/>
    </xf>
    <xf numFmtId="0" fontId="3" fillId="3" borderId="10" xfId="0" applyFont="1" applyFill="1" applyBorder="1" applyAlignment="1" applyProtection="1">
      <alignment horizontal="left" vertical="top" wrapText="1"/>
      <protection hidden="1"/>
    </xf>
    <xf numFmtId="0" fontId="3" fillId="3" borderId="6" xfId="0" applyFont="1" applyFill="1" applyBorder="1" applyAlignment="1" applyProtection="1">
      <alignment horizontal="left" vertical="top" wrapText="1"/>
      <protection hidden="1"/>
    </xf>
    <xf numFmtId="0" fontId="19" fillId="0" borderId="1" xfId="0" applyFont="1" applyBorder="1" applyAlignment="1" applyProtection="1">
      <alignment horizontal="center" vertical="center" wrapText="1"/>
      <protection hidden="1"/>
    </xf>
    <xf numFmtId="0" fontId="20" fillId="9" borderId="1" xfId="0" applyFont="1" applyFill="1" applyBorder="1" applyAlignment="1" applyProtection="1">
      <alignment horizontal="left" vertical="center" wrapText="1"/>
      <protection hidden="1"/>
    </xf>
    <xf numFmtId="0" fontId="3" fillId="18" borderId="2" xfId="0" applyFont="1" applyFill="1" applyBorder="1" applyAlignment="1" applyProtection="1">
      <alignment horizontal="center" vertical="top" wrapText="1"/>
      <protection hidden="1"/>
    </xf>
    <xf numFmtId="0" fontId="3" fillId="18" borderId="3" xfId="0" applyFont="1" applyFill="1" applyBorder="1" applyAlignment="1" applyProtection="1">
      <alignment horizontal="center" vertical="top" wrapText="1"/>
      <protection hidden="1"/>
    </xf>
    <xf numFmtId="0" fontId="3" fillId="18" borderId="4" xfId="0" applyFont="1" applyFill="1" applyBorder="1" applyAlignment="1" applyProtection="1">
      <alignment horizontal="center" vertical="top" wrapText="1"/>
      <protection hidden="1"/>
    </xf>
    <xf numFmtId="0" fontId="17" fillId="18" borderId="1" xfId="0" applyFont="1" applyFill="1" applyBorder="1" applyAlignment="1" applyProtection="1">
      <alignment horizontal="center" vertical="top" wrapText="1"/>
      <protection hidden="1"/>
    </xf>
    <xf numFmtId="0" fontId="17" fillId="3" borderId="5" xfId="0" applyFont="1" applyFill="1" applyBorder="1" applyAlignment="1" applyProtection="1">
      <alignment horizontal="left" vertical="top" wrapText="1"/>
      <protection hidden="1"/>
    </xf>
    <xf numFmtId="0" fontId="17" fillId="3" borderId="10" xfId="0" applyFont="1" applyFill="1" applyBorder="1" applyAlignment="1" applyProtection="1">
      <alignment horizontal="left" vertical="top" wrapText="1"/>
      <protection hidden="1"/>
    </xf>
    <xf numFmtId="0" fontId="17" fillId="3" borderId="6" xfId="0" applyFont="1" applyFill="1" applyBorder="1" applyAlignment="1" applyProtection="1">
      <alignment horizontal="left" vertical="top" wrapText="1"/>
      <protection hidden="1"/>
    </xf>
    <xf numFmtId="40" fontId="27" fillId="2" borderId="5" xfId="0" applyNumberFormat="1" applyFont="1" applyFill="1" applyBorder="1" applyAlignment="1" applyProtection="1">
      <alignment horizontal="center" vertical="center" wrapText="1"/>
      <protection hidden="1"/>
    </xf>
    <xf numFmtId="40" fontId="27" fillId="2" borderId="10" xfId="0" applyNumberFormat="1" applyFont="1" applyFill="1" applyBorder="1" applyAlignment="1" applyProtection="1">
      <alignment horizontal="center" vertical="center" wrapText="1"/>
      <protection hidden="1"/>
    </xf>
    <xf numFmtId="40" fontId="27" fillId="2" borderId="6" xfId="0" applyNumberFormat="1" applyFont="1" applyFill="1" applyBorder="1" applyAlignment="1" applyProtection="1">
      <alignment horizontal="center" vertical="center" wrapText="1"/>
      <protection hidden="1"/>
    </xf>
    <xf numFmtId="0" fontId="3" fillId="3" borderId="1" xfId="0" applyFont="1" applyFill="1" applyBorder="1" applyAlignment="1" applyProtection="1">
      <alignment horizontal="left" vertical="top" wrapText="1"/>
      <protection hidden="1"/>
    </xf>
    <xf numFmtId="0" fontId="0" fillId="2" borderId="1" xfId="0" applyFill="1" applyBorder="1" applyAlignment="1" applyProtection="1">
      <alignment horizontal="center" vertical="center" wrapText="1"/>
      <protection hidden="1"/>
    </xf>
    <xf numFmtId="0" fontId="27" fillId="12" borderId="5" xfId="0" applyFont="1" applyFill="1" applyBorder="1" applyAlignment="1" applyProtection="1">
      <alignment horizontal="center" vertical="center" wrapText="1"/>
      <protection hidden="1"/>
    </xf>
    <xf numFmtId="0" fontId="27" fillId="12" borderId="10" xfId="0" applyFont="1" applyFill="1" applyBorder="1" applyAlignment="1" applyProtection="1">
      <alignment horizontal="center" vertical="center" wrapText="1"/>
      <protection hidden="1"/>
    </xf>
    <xf numFmtId="0" fontId="27" fillId="12" borderId="6" xfId="0" applyFont="1" applyFill="1" applyBorder="1" applyAlignment="1" applyProtection="1">
      <alignment horizontal="center" vertical="center" wrapText="1"/>
      <protection hidden="1"/>
    </xf>
    <xf numFmtId="0" fontId="25" fillId="0" borderId="1" xfId="0" applyFont="1" applyBorder="1" applyAlignment="1" applyProtection="1">
      <alignment horizontal="left" vertical="center" wrapText="1"/>
      <protection hidden="1"/>
    </xf>
    <xf numFmtId="0" fontId="7" fillId="0" borderId="1" xfId="0" applyFont="1" applyBorder="1" applyAlignment="1" applyProtection="1">
      <alignment horizontal="left" vertical="center" wrapText="1"/>
      <protection hidden="1"/>
    </xf>
    <xf numFmtId="0" fontId="6" fillId="4" borderId="1" xfId="0" applyFont="1" applyFill="1" applyBorder="1" applyAlignment="1" applyProtection="1">
      <alignment horizontal="center" vertical="top" wrapText="1"/>
      <protection hidden="1"/>
    </xf>
    <xf numFmtId="0" fontId="70" fillId="18" borderId="17" xfId="0" applyFont="1" applyFill="1" applyBorder="1" applyAlignment="1" applyProtection="1">
      <alignment horizontal="center" vertical="center" wrapText="1"/>
      <protection hidden="1"/>
    </xf>
    <xf numFmtId="0" fontId="70" fillId="18" borderId="8" xfId="0" applyFont="1" applyFill="1" applyBorder="1" applyAlignment="1" applyProtection="1">
      <alignment horizontal="center" vertical="center" wrapText="1"/>
      <protection hidden="1"/>
    </xf>
    <xf numFmtId="40" fontId="27" fillId="2" borderId="1" xfId="0" applyNumberFormat="1" applyFont="1" applyFill="1" applyBorder="1" applyAlignment="1" applyProtection="1">
      <alignment horizontal="center" vertical="center" wrapText="1"/>
      <protection hidden="1"/>
    </xf>
    <xf numFmtId="40" fontId="28" fillId="2" borderId="4" xfId="0" applyNumberFormat="1" applyFont="1" applyFill="1" applyBorder="1" applyAlignment="1" applyProtection="1">
      <alignment horizontal="center" vertical="center" wrapText="1"/>
      <protection hidden="1"/>
    </xf>
    <xf numFmtId="40" fontId="28" fillId="2" borderId="1" xfId="0" applyNumberFormat="1"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top"/>
      <protection hidden="1"/>
    </xf>
    <xf numFmtId="0" fontId="3" fillId="0" borderId="2" xfId="0" applyFont="1" applyBorder="1" applyAlignment="1" applyProtection="1">
      <alignment horizontal="center" vertical="top" wrapText="1"/>
      <protection hidden="1"/>
    </xf>
    <xf numFmtId="0" fontId="3" fillId="0" borderId="3" xfId="0" applyFont="1" applyBorder="1" applyAlignment="1" applyProtection="1">
      <alignment horizontal="center" vertical="top" wrapText="1"/>
      <protection hidden="1"/>
    </xf>
    <xf numFmtId="0" fontId="3" fillId="0" borderId="4" xfId="0" applyFont="1" applyBorder="1" applyAlignment="1" applyProtection="1">
      <alignment horizontal="center" vertical="top" wrapText="1"/>
      <protection hidden="1"/>
    </xf>
    <xf numFmtId="0" fontId="50" fillId="4" borderId="9" xfId="0" applyFont="1" applyFill="1" applyBorder="1" applyAlignment="1" applyProtection="1">
      <alignment horizontal="center" vertical="center" wrapText="1"/>
      <protection hidden="1"/>
    </xf>
    <xf numFmtId="2" fontId="28" fillId="2" borderId="4" xfId="0" applyNumberFormat="1" applyFont="1" applyFill="1" applyBorder="1" applyAlignment="1" applyProtection="1">
      <alignment horizontal="center" vertical="center" wrapText="1"/>
      <protection hidden="1"/>
    </xf>
    <xf numFmtId="2" fontId="28" fillId="2" borderId="1" xfId="0" applyNumberFormat="1" applyFont="1" applyFill="1" applyBorder="1" applyAlignment="1" applyProtection="1">
      <alignment horizontal="center" vertical="center" wrapText="1"/>
      <protection hidden="1"/>
    </xf>
    <xf numFmtId="0" fontId="7" fillId="0" borderId="2" xfId="0" applyFont="1" applyBorder="1" applyAlignment="1" applyProtection="1">
      <alignment horizontal="left" vertical="center" wrapText="1"/>
      <protection hidden="1"/>
    </xf>
    <xf numFmtId="0" fontId="7" fillId="0" borderId="3" xfId="0" applyFont="1" applyBorder="1" applyAlignment="1" applyProtection="1">
      <alignment horizontal="left" vertical="center" wrapText="1"/>
      <protection hidden="1"/>
    </xf>
    <xf numFmtId="0" fontId="7" fillId="0" borderId="4" xfId="0" applyFont="1" applyBorder="1" applyAlignment="1" applyProtection="1">
      <alignment horizontal="left" vertical="center" wrapText="1"/>
      <protection hidden="1"/>
    </xf>
    <xf numFmtId="0" fontId="3" fillId="18" borderId="17" xfId="0" applyFont="1" applyFill="1" applyBorder="1" applyAlignment="1" applyProtection="1">
      <alignment horizontal="center" vertical="top" wrapText="1"/>
      <protection hidden="1"/>
    </xf>
    <xf numFmtId="0" fontId="3" fillId="18" borderId="8" xfId="0" applyFont="1" applyFill="1" applyBorder="1" applyAlignment="1" applyProtection="1">
      <alignment horizontal="center" vertical="top" wrapText="1"/>
      <protection hidden="1"/>
    </xf>
    <xf numFmtId="0" fontId="3" fillId="18" borderId="18" xfId="0" applyFont="1" applyFill="1" applyBorder="1" applyAlignment="1" applyProtection="1">
      <alignment horizontal="center" vertical="top" wrapText="1"/>
      <protection hidden="1"/>
    </xf>
    <xf numFmtId="0" fontId="30" fillId="2" borderId="9" xfId="0" applyFont="1" applyFill="1" applyBorder="1" applyAlignment="1" applyProtection="1">
      <alignment horizontal="left" vertical="center" wrapText="1"/>
      <protection hidden="1"/>
    </xf>
    <xf numFmtId="0" fontId="30" fillId="2" borderId="3" xfId="0" applyFont="1" applyFill="1" applyBorder="1" applyAlignment="1" applyProtection="1">
      <alignment horizontal="left" vertical="center" wrapText="1"/>
      <protection hidden="1"/>
    </xf>
    <xf numFmtId="0" fontId="33" fillId="2" borderId="0" xfId="0" applyFont="1" applyFill="1" applyAlignment="1" applyProtection="1">
      <alignment horizontal="center" vertical="center"/>
      <protection hidden="1"/>
    </xf>
    <xf numFmtId="0" fontId="25" fillId="0" borderId="2" xfId="0" applyFont="1" applyBorder="1" applyAlignment="1" applyProtection="1">
      <alignment horizontal="left" vertical="center" wrapText="1"/>
      <protection hidden="1"/>
    </xf>
    <xf numFmtId="0" fontId="25" fillId="0" borderId="3" xfId="0" applyFont="1" applyBorder="1" applyAlignment="1" applyProtection="1">
      <alignment horizontal="left" vertical="center" wrapText="1"/>
      <protection hidden="1"/>
    </xf>
    <xf numFmtId="0" fontId="25" fillId="0" borderId="4" xfId="0" applyFont="1" applyBorder="1" applyAlignment="1" applyProtection="1">
      <alignment horizontal="left" vertical="center" wrapText="1"/>
      <protection hidden="1"/>
    </xf>
    <xf numFmtId="0" fontId="4" fillId="4" borderId="5"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top" wrapText="1"/>
      <protection hidden="1"/>
    </xf>
    <xf numFmtId="0" fontId="45" fillId="4" borderId="1" xfId="0" applyFont="1" applyFill="1" applyBorder="1" applyAlignment="1" applyProtection="1">
      <alignment horizontal="center" vertical="top"/>
      <protection hidden="1"/>
    </xf>
    <xf numFmtId="0" fontId="6" fillId="2" borderId="1" xfId="0" applyFont="1" applyFill="1" applyBorder="1" applyAlignment="1" applyProtection="1">
      <alignment horizontal="right" vertical="center"/>
      <protection hidden="1"/>
    </xf>
    <xf numFmtId="2" fontId="6" fillId="2" borderId="1" xfId="0" applyNumberFormat="1" applyFont="1" applyFill="1" applyBorder="1" applyAlignment="1" applyProtection="1">
      <alignment horizontal="center" vertical="center"/>
      <protection hidden="1"/>
    </xf>
    <xf numFmtId="0" fontId="6" fillId="2" borderId="1" xfId="0" applyFont="1" applyFill="1" applyBorder="1" applyAlignment="1" applyProtection="1">
      <alignment horizontal="center" vertical="center"/>
      <protection hidden="1"/>
    </xf>
    <xf numFmtId="0" fontId="2" fillId="2" borderId="1" xfId="0" applyFont="1" applyFill="1" applyBorder="1" applyAlignment="1" applyProtection="1">
      <alignment horizontal="left" vertical="top" wrapText="1" indent="2"/>
      <protection hidden="1"/>
    </xf>
    <xf numFmtId="0" fontId="2" fillId="2" borderId="0" xfId="0" applyFont="1" applyFill="1" applyAlignment="1" applyProtection="1">
      <alignment horizontal="left" vertical="top" wrapText="1"/>
      <protection hidden="1"/>
    </xf>
    <xf numFmtId="0" fontId="48" fillId="2" borderId="2" xfId="0" applyFont="1" applyFill="1" applyBorder="1" applyAlignment="1" applyProtection="1">
      <alignment horizontal="left" vertical="center" wrapText="1"/>
      <protection hidden="1"/>
    </xf>
    <xf numFmtId="0" fontId="48" fillId="2" borderId="3" xfId="0" applyFont="1" applyFill="1" applyBorder="1" applyAlignment="1" applyProtection="1">
      <alignment horizontal="left" vertical="center" wrapText="1"/>
      <protection hidden="1"/>
    </xf>
    <xf numFmtId="0" fontId="6" fillId="2" borderId="9" xfId="0" applyFont="1" applyFill="1" applyBorder="1" applyAlignment="1" applyProtection="1">
      <alignment horizontal="center" vertical="top"/>
      <protection hidden="1"/>
    </xf>
    <xf numFmtId="0" fontId="6" fillId="2" borderId="7" xfId="0" applyFont="1" applyFill="1" applyBorder="1" applyAlignment="1" applyProtection="1">
      <alignment horizontal="center" vertical="top"/>
      <protection hidden="1"/>
    </xf>
    <xf numFmtId="0" fontId="27" fillId="2" borderId="1" xfId="0" applyFont="1" applyFill="1" applyBorder="1" applyAlignment="1" applyProtection="1">
      <alignment horizontal="center" vertical="center" wrapText="1"/>
      <protection hidden="1"/>
    </xf>
    <xf numFmtId="0" fontId="27" fillId="2" borderId="18" xfId="0" applyFont="1" applyFill="1" applyBorder="1" applyAlignment="1" applyProtection="1">
      <alignment horizontal="center" vertical="center" wrapText="1"/>
      <protection hidden="1"/>
    </xf>
    <xf numFmtId="0" fontId="27" fillId="2" borderId="28" xfId="0" applyFont="1" applyFill="1" applyBorder="1" applyAlignment="1" applyProtection="1">
      <alignment horizontal="center" vertical="center" wrapText="1"/>
      <protection hidden="1"/>
    </xf>
    <xf numFmtId="0" fontId="27" fillId="2" borderId="7" xfId="0" applyFont="1" applyFill="1" applyBorder="1" applyAlignment="1" applyProtection="1">
      <alignment horizontal="center" vertical="center" wrapText="1"/>
      <protection hidden="1"/>
    </xf>
    <xf numFmtId="0" fontId="20" fillId="9" borderId="1" xfId="0" applyFont="1" applyFill="1" applyBorder="1" applyAlignment="1" applyProtection="1">
      <alignment horizontal="left" vertical="center" wrapText="1"/>
      <protection locked="0"/>
    </xf>
    <xf numFmtId="0" fontId="19"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4" fillId="4" borderId="9" xfId="0" applyFont="1" applyFill="1" applyBorder="1" applyAlignment="1" applyProtection="1">
      <alignment horizontal="center" vertical="center"/>
      <protection hidden="1"/>
    </xf>
    <xf numFmtId="0" fontId="2" fillId="2" borderId="1" xfId="0" applyFont="1" applyFill="1" applyBorder="1" applyAlignment="1" applyProtection="1">
      <alignment horizontal="left" vertical="top" wrapText="1"/>
      <protection hidden="1"/>
    </xf>
    <xf numFmtId="0" fontId="6" fillId="2" borderId="1" xfId="0" applyFont="1" applyFill="1" applyBorder="1" applyAlignment="1" applyProtection="1">
      <alignment horizontal="right" vertical="center" wrapText="1"/>
      <protection hidden="1"/>
    </xf>
    <xf numFmtId="0" fontId="30" fillId="2" borderId="1" xfId="0" applyFont="1" applyFill="1" applyBorder="1" applyAlignment="1" applyProtection="1">
      <alignment horizontal="right" vertical="center"/>
      <protection hidden="1"/>
    </xf>
    <xf numFmtId="0" fontId="4" fillId="4" borderId="2" xfId="0" applyFont="1" applyFill="1" applyBorder="1" applyAlignment="1" applyProtection="1">
      <alignment horizontal="left" vertical="center" wrapText="1"/>
      <protection hidden="1"/>
    </xf>
    <xf numFmtId="0" fontId="4" fillId="4" borderId="3"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6" fontId="4" fillId="4" borderId="1" xfId="0" applyNumberFormat="1" applyFont="1" applyFill="1" applyBorder="1" applyAlignment="1" applyProtection="1">
      <alignment horizontal="center" vertical="center" wrapText="1"/>
      <protection hidden="1"/>
    </xf>
    <xf numFmtId="0" fontId="83" fillId="10" borderId="17" xfId="0" applyFont="1" applyFill="1" applyBorder="1" applyAlignment="1" applyProtection="1">
      <alignment horizontal="left" vertical="top" wrapText="1"/>
      <protection hidden="1"/>
    </xf>
    <xf numFmtId="0" fontId="83" fillId="10" borderId="19" xfId="0" applyFont="1" applyFill="1" applyBorder="1" applyAlignment="1" applyProtection="1">
      <alignment horizontal="left" vertical="top" wrapText="1"/>
      <protection hidden="1"/>
    </xf>
    <xf numFmtId="0" fontId="83" fillId="10" borderId="8" xfId="0" applyFont="1" applyFill="1" applyBorder="1" applyAlignment="1" applyProtection="1">
      <alignment horizontal="left" vertical="top" wrapText="1"/>
      <protection hidden="1"/>
    </xf>
    <xf numFmtId="0" fontId="83" fillId="10" borderId="0" xfId="0" applyFont="1" applyFill="1" applyAlignment="1" applyProtection="1">
      <alignment horizontal="left" vertical="top" wrapText="1"/>
      <protection hidden="1"/>
    </xf>
    <xf numFmtId="0" fontId="83" fillId="10" borderId="1" xfId="0" applyFont="1" applyFill="1" applyBorder="1" applyAlignment="1" applyProtection="1">
      <alignment horizontal="center" vertical="top" wrapText="1"/>
      <protection hidden="1"/>
    </xf>
    <xf numFmtId="0" fontId="6" fillId="2" borderId="9" xfId="0" applyFont="1" applyFill="1" applyBorder="1" applyAlignment="1" applyProtection="1">
      <alignment horizontal="left" vertical="center"/>
      <protection hidden="1"/>
    </xf>
    <xf numFmtId="0" fontId="24" fillId="7" borderId="0" xfId="0" applyFont="1" applyFill="1" applyAlignment="1" applyProtection="1">
      <alignment horizontal="left" vertical="top" wrapText="1"/>
      <protection hidden="1"/>
    </xf>
    <xf numFmtId="0" fontId="39" fillId="4" borderId="1" xfId="0" applyFont="1" applyFill="1" applyBorder="1" applyAlignment="1" applyProtection="1">
      <alignment vertical="center"/>
      <protection hidden="1"/>
    </xf>
    <xf numFmtId="0" fontId="2" fillId="2" borderId="1" xfId="0" applyFont="1" applyFill="1" applyBorder="1" applyAlignment="1" applyProtection="1">
      <alignment vertical="top" wrapText="1"/>
      <protection locked="0"/>
    </xf>
    <xf numFmtId="0" fontId="39" fillId="4" borderId="1" xfId="0" applyFont="1" applyFill="1" applyBorder="1" applyAlignment="1" applyProtection="1">
      <alignment horizontal="left" vertical="center"/>
      <protection hidden="1"/>
    </xf>
    <xf numFmtId="0" fontId="46" fillId="10" borderId="5" xfId="0" applyFont="1" applyFill="1" applyBorder="1" applyAlignment="1" applyProtection="1">
      <alignment horizontal="left" vertical="top" wrapText="1"/>
      <protection hidden="1"/>
    </xf>
    <xf numFmtId="0" fontId="46" fillId="10" borderId="10" xfId="0" applyFont="1" applyFill="1" applyBorder="1" applyAlignment="1" applyProtection="1">
      <alignment horizontal="left" vertical="top" wrapText="1"/>
      <protection hidden="1"/>
    </xf>
    <xf numFmtId="0" fontId="46" fillId="10" borderId="6" xfId="0" applyFont="1" applyFill="1" applyBorder="1" applyAlignment="1" applyProtection="1">
      <alignment horizontal="left" vertical="top" wrapText="1"/>
      <protection hidden="1"/>
    </xf>
    <xf numFmtId="0" fontId="2" fillId="10" borderId="1" xfId="0" applyFont="1" applyFill="1" applyBorder="1" applyAlignment="1" applyProtection="1">
      <alignment horizontal="left" vertical="top" wrapText="1"/>
      <protection hidden="1"/>
    </xf>
    <xf numFmtId="0" fontId="63" fillId="4" borderId="1" xfId="0" applyFont="1" applyFill="1" applyBorder="1" applyAlignment="1" applyProtection="1">
      <alignment horizontal="center" vertical="center" wrapText="1"/>
      <protection hidden="1"/>
    </xf>
    <xf numFmtId="0" fontId="2" fillId="17" borderId="0" xfId="0" applyFont="1" applyFill="1" applyAlignment="1" applyProtection="1">
      <alignment horizontal="center" vertical="top"/>
      <protection hidden="1"/>
    </xf>
    <xf numFmtId="0" fontId="2" fillId="2" borderId="8" xfId="0" applyFont="1" applyFill="1" applyBorder="1" applyAlignment="1" applyProtection="1">
      <alignment horizontal="left" vertical="top"/>
      <protection hidden="1"/>
    </xf>
    <xf numFmtId="0" fontId="20" fillId="0" borderId="1" xfId="0" applyFont="1" applyBorder="1" applyAlignment="1" applyProtection="1">
      <alignment horizontal="right" vertical="center" wrapText="1"/>
      <protection hidden="1"/>
    </xf>
    <xf numFmtId="0" fontId="61" fillId="4" borderId="29" xfId="0" applyFont="1" applyFill="1" applyBorder="1" applyAlignment="1" applyProtection="1">
      <alignment horizontal="center" vertical="center" wrapText="1"/>
      <protection hidden="1"/>
    </xf>
    <xf numFmtId="0" fontId="61" fillId="4" borderId="30" xfId="0" applyFont="1" applyFill="1" applyBorder="1" applyAlignment="1" applyProtection="1">
      <alignment horizontal="center" vertical="center"/>
      <protection hidden="1"/>
    </xf>
    <xf numFmtId="0" fontId="61" fillId="4" borderId="31" xfId="0" applyFont="1" applyFill="1" applyBorder="1" applyAlignment="1" applyProtection="1">
      <alignment horizontal="center" vertical="center"/>
      <protection hidden="1"/>
    </xf>
    <xf numFmtId="0" fontId="61" fillId="4" borderId="25" xfId="0" applyFont="1" applyFill="1" applyBorder="1" applyAlignment="1" applyProtection="1">
      <alignment horizontal="center" vertical="center" wrapText="1"/>
      <protection hidden="1"/>
    </xf>
    <xf numFmtId="0" fontId="61" fillId="4" borderId="26" xfId="0" applyFont="1" applyFill="1" applyBorder="1" applyAlignment="1" applyProtection="1">
      <alignment horizontal="center" vertical="center" wrapText="1"/>
      <protection hidden="1"/>
    </xf>
    <xf numFmtId="0" fontId="20" fillId="0" borderId="20" xfId="0" applyFont="1" applyBorder="1" applyAlignment="1" applyProtection="1">
      <alignment horizontal="right" vertical="center"/>
      <protection hidden="1"/>
    </xf>
    <xf numFmtId="0" fontId="20" fillId="0" borderId="1" xfId="0" applyFont="1" applyBorder="1" applyAlignment="1" applyProtection="1">
      <alignment horizontal="right" vertical="center"/>
      <protection hidden="1"/>
    </xf>
    <xf numFmtId="0" fontId="20" fillId="0" borderId="22" xfId="0" applyFont="1" applyBorder="1" applyAlignment="1" applyProtection="1">
      <alignment horizontal="right" vertical="center" wrapText="1"/>
      <protection hidden="1"/>
    </xf>
    <xf numFmtId="0" fontId="20" fillId="0" borderId="23" xfId="0" applyFont="1" applyBorder="1" applyAlignment="1" applyProtection="1">
      <alignment horizontal="right" vertical="center" wrapText="1"/>
      <protection hidden="1"/>
    </xf>
    <xf numFmtId="0" fontId="26" fillId="2" borderId="8" xfId="0" applyFont="1" applyFill="1" applyBorder="1" applyAlignment="1" applyProtection="1">
      <alignment horizontal="left" vertical="top"/>
      <protection hidden="1"/>
    </xf>
    <xf numFmtId="0" fontId="66" fillId="4" borderId="14" xfId="0" applyFont="1" applyFill="1" applyBorder="1" applyAlignment="1" applyProtection="1">
      <alignment horizontal="center" vertical="center" wrapText="1"/>
      <protection hidden="1"/>
    </xf>
    <xf numFmtId="0" fontId="66" fillId="4" borderId="15" xfId="0" applyFont="1" applyFill="1" applyBorder="1" applyAlignment="1" applyProtection="1">
      <alignment horizontal="center" vertical="center" wrapText="1"/>
      <protection hidden="1"/>
    </xf>
    <xf numFmtId="0" fontId="30" fillId="2" borderId="8"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top" wrapText="1"/>
      <protection locked="0"/>
    </xf>
    <xf numFmtId="0" fontId="2" fillId="2" borderId="13" xfId="0" applyFont="1" applyFill="1" applyBorder="1" applyAlignment="1" applyProtection="1">
      <alignment horizontal="left" vertical="top" wrapText="1"/>
      <protection locked="0"/>
    </xf>
    <xf numFmtId="0" fontId="20" fillId="17" borderId="0" xfId="0" applyFont="1" applyFill="1" applyAlignment="1" applyProtection="1">
      <alignment horizontal="center" vertical="center"/>
      <protection hidden="1"/>
    </xf>
    <xf numFmtId="0" fontId="20" fillId="0" borderId="0" xfId="0" applyFont="1" applyAlignment="1" applyProtection="1">
      <alignment horizontal="center" vertical="center"/>
      <protection hidden="1"/>
    </xf>
    <xf numFmtId="0" fontId="6" fillId="2" borderId="5" xfId="0" applyFont="1" applyFill="1" applyBorder="1" applyAlignment="1" applyProtection="1">
      <alignment horizontal="right" vertical="center"/>
      <protection hidden="1"/>
    </xf>
    <xf numFmtId="0" fontId="6" fillId="2" borderId="17" xfId="0" applyFont="1" applyFill="1" applyBorder="1" applyAlignment="1" applyProtection="1">
      <alignment horizontal="right" vertical="center"/>
      <protection hidden="1"/>
    </xf>
    <xf numFmtId="0" fontId="55" fillId="0" borderId="1" xfId="0" applyFont="1" applyBorder="1" applyAlignment="1" applyProtection="1">
      <alignment horizontal="left" vertical="center" wrapText="1"/>
      <protection locked="0"/>
    </xf>
    <xf numFmtId="0" fontId="55" fillId="0" borderId="2" xfId="0" applyFont="1" applyBorder="1" applyAlignment="1" applyProtection="1">
      <alignment horizontal="left" vertical="center" wrapText="1"/>
      <protection locked="0"/>
    </xf>
    <xf numFmtId="0" fontId="26" fillId="0" borderId="0" xfId="0" applyFont="1" applyAlignment="1" applyProtection="1">
      <alignment horizontal="center" vertical="center" wrapText="1"/>
      <protection hidden="1"/>
    </xf>
    <xf numFmtId="0" fontId="20" fillId="0" borderId="0" xfId="0" applyFont="1" applyAlignment="1" applyProtection="1">
      <alignment horizontal="right" vertical="center" wrapText="1"/>
      <protection hidden="1"/>
    </xf>
    <xf numFmtId="0" fontId="67" fillId="0" borderId="0" xfId="0" applyFont="1" applyAlignment="1" applyProtection="1">
      <alignment horizontal="left" vertical="center" wrapText="1"/>
      <protection hidden="1"/>
    </xf>
    <xf numFmtId="0" fontId="20" fillId="0" borderId="1" xfId="0" applyFont="1" applyBorder="1" applyAlignment="1" applyProtection="1">
      <alignment horizontal="center" vertical="center"/>
      <protection hidden="1"/>
    </xf>
    <xf numFmtId="0" fontId="20" fillId="0" borderId="1"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protection hidden="1"/>
    </xf>
    <xf numFmtId="166" fontId="78" fillId="2" borderId="17" xfId="0" applyNumberFormat="1" applyFont="1" applyFill="1" applyBorder="1" applyAlignment="1" applyProtection="1">
      <alignment horizontal="center" vertical="center" wrapText="1"/>
      <protection hidden="1"/>
    </xf>
    <xf numFmtId="166" fontId="78" fillId="2" borderId="18" xfId="0" applyNumberFormat="1" applyFont="1" applyFill="1" applyBorder="1" applyAlignment="1" applyProtection="1">
      <alignment horizontal="center" vertical="center" wrapText="1"/>
      <protection hidden="1"/>
    </xf>
    <xf numFmtId="166" fontId="78" fillId="2" borderId="19" xfId="0" applyNumberFormat="1" applyFont="1" applyFill="1" applyBorder="1" applyAlignment="1" applyProtection="1">
      <alignment horizontal="center" vertical="center" wrapText="1"/>
      <protection hidden="1"/>
    </xf>
    <xf numFmtId="166" fontId="78" fillId="2" borderId="28" xfId="0" applyNumberFormat="1" applyFont="1" applyFill="1" applyBorder="1" applyAlignment="1" applyProtection="1">
      <alignment horizontal="center" vertical="center" wrapText="1"/>
      <protection hidden="1"/>
    </xf>
    <xf numFmtId="166" fontId="78" fillId="2" borderId="37" xfId="0" applyNumberFormat="1" applyFont="1" applyFill="1" applyBorder="1" applyAlignment="1" applyProtection="1">
      <alignment horizontal="center" vertical="center" wrapText="1"/>
      <protection hidden="1"/>
    </xf>
    <xf numFmtId="166" fontId="78" fillId="2" borderId="38" xfId="0" applyNumberFormat="1" applyFont="1" applyFill="1" applyBorder="1" applyAlignment="1" applyProtection="1">
      <alignment horizontal="center" vertical="center" wrapText="1"/>
      <protection hidden="1"/>
    </xf>
    <xf numFmtId="0" fontId="24" fillId="0" borderId="17" xfId="0" applyFont="1" applyBorder="1" applyAlignment="1" applyProtection="1">
      <alignment horizontal="center" vertical="center" wrapText="1"/>
      <protection hidden="1"/>
    </xf>
    <xf numFmtId="0" fontId="24" fillId="0" borderId="18" xfId="0" applyFont="1" applyBorder="1" applyAlignment="1" applyProtection="1">
      <alignment horizontal="center" vertical="center" wrapText="1"/>
      <protection hidden="1"/>
    </xf>
    <xf numFmtId="0" fontId="24" fillId="0" borderId="19" xfId="0" applyFont="1" applyBorder="1" applyAlignment="1" applyProtection="1">
      <alignment horizontal="center" vertical="center" wrapText="1"/>
      <protection hidden="1"/>
    </xf>
    <xf numFmtId="0" fontId="24" fillId="0" borderId="28" xfId="0" applyFont="1" applyBorder="1" applyAlignment="1" applyProtection="1">
      <alignment horizontal="center" vertical="center" wrapText="1"/>
      <protection hidden="1"/>
    </xf>
    <xf numFmtId="0" fontId="24" fillId="0" borderId="27" xfId="0" applyFont="1" applyBorder="1" applyAlignment="1" applyProtection="1">
      <alignment horizontal="center" vertical="center" wrapText="1"/>
      <protection hidden="1"/>
    </xf>
    <xf numFmtId="0" fontId="24" fillId="0" borderId="7" xfId="0" applyFont="1" applyBorder="1" applyAlignment="1" applyProtection="1">
      <alignment horizontal="center" vertical="center" wrapText="1"/>
      <protection hidden="1"/>
    </xf>
    <xf numFmtId="0" fontId="66" fillId="4" borderId="0" xfId="0" applyFont="1" applyFill="1" applyAlignment="1" applyProtection="1">
      <alignment horizontal="center" vertical="center" wrapText="1"/>
      <protection hidden="1"/>
    </xf>
    <xf numFmtId="0" fontId="2" fillId="2" borderId="1" xfId="0" applyFont="1" applyFill="1" applyBorder="1" applyAlignment="1" applyProtection="1">
      <alignment horizontal="left" vertical="top" wrapText="1"/>
      <protection locked="0"/>
    </xf>
    <xf numFmtId="0" fontId="2" fillId="2" borderId="2" xfId="0" applyFont="1" applyFill="1" applyBorder="1" applyAlignment="1" applyProtection="1">
      <alignment horizontal="left" vertical="top" wrapText="1"/>
      <protection locked="0"/>
    </xf>
    <xf numFmtId="0" fontId="20" fillId="5" borderId="21" xfId="0" applyFont="1" applyFill="1" applyBorder="1" applyAlignment="1" applyProtection="1">
      <alignment horizontal="right" vertical="center" wrapText="1"/>
      <protection hidden="1"/>
    </xf>
    <xf numFmtId="0" fontId="20" fillId="5" borderId="4" xfId="0" applyFont="1" applyFill="1" applyBorder="1" applyAlignment="1" applyProtection="1">
      <alignment horizontal="right" vertical="center" wrapText="1"/>
      <protection hidden="1"/>
    </xf>
    <xf numFmtId="9" fontId="20" fillId="5" borderId="2" xfId="0" applyNumberFormat="1" applyFont="1" applyFill="1" applyBorder="1" applyAlignment="1" applyProtection="1">
      <alignment vertical="center"/>
      <protection hidden="1"/>
    </xf>
    <xf numFmtId="9" fontId="20" fillId="5" borderId="4" xfId="0" applyNumberFormat="1" applyFont="1" applyFill="1" applyBorder="1" applyAlignment="1" applyProtection="1">
      <alignment vertical="center"/>
      <protection hidden="1"/>
    </xf>
    <xf numFmtId="0" fontId="20" fillId="0" borderId="21" xfId="0" applyFont="1" applyBorder="1" applyAlignment="1" applyProtection="1">
      <alignment horizontal="right" vertical="center" wrapText="1"/>
      <protection hidden="1"/>
    </xf>
    <xf numFmtId="0" fontId="20" fillId="0" borderId="4" xfId="0" applyFont="1" applyBorder="1" applyAlignment="1" applyProtection="1">
      <alignment horizontal="right" vertical="center"/>
      <protection hidden="1"/>
    </xf>
    <xf numFmtId="0" fontId="2" fillId="10" borderId="1" xfId="0" applyFont="1" applyFill="1" applyBorder="1" applyAlignment="1" applyProtection="1">
      <alignment horizontal="left" vertical="center" wrapText="1"/>
      <protection hidden="1"/>
    </xf>
    <xf numFmtId="0" fontId="64" fillId="4" borderId="2" xfId="0" applyFont="1" applyFill="1" applyBorder="1" applyAlignment="1" applyProtection="1">
      <alignment horizontal="center" vertical="center"/>
      <protection hidden="1"/>
    </xf>
    <xf numFmtId="0" fontId="64" fillId="4" borderId="4" xfId="0" applyFont="1" applyFill="1" applyBorder="1" applyAlignment="1" applyProtection="1">
      <alignment horizontal="center" vertical="center"/>
      <protection hidden="1"/>
    </xf>
    <xf numFmtId="0" fontId="44" fillId="10" borderId="1" xfId="0" applyFont="1" applyFill="1" applyBorder="1" applyAlignment="1" applyProtection="1">
      <alignment horizontal="left" vertical="top" wrapText="1"/>
      <protection hidden="1"/>
    </xf>
    <xf numFmtId="0" fontId="6" fillId="10" borderId="1" xfId="0" applyFont="1" applyFill="1" applyBorder="1" applyAlignment="1" applyProtection="1">
      <alignment horizontal="left" vertical="top" wrapText="1"/>
      <protection hidden="1"/>
    </xf>
    <xf numFmtId="0" fontId="27" fillId="2" borderId="0" xfId="0" applyFont="1" applyFill="1" applyAlignment="1">
      <alignment horizontal="right" wrapText="1"/>
    </xf>
    <xf numFmtId="0" fontId="27" fillId="2" borderId="0" xfId="0" applyFont="1" applyFill="1" applyAlignment="1">
      <alignment horizontal="left" vertical="center"/>
    </xf>
    <xf numFmtId="0" fontId="27" fillId="2" borderId="9" xfId="0" applyFont="1" applyFill="1" applyBorder="1" applyAlignment="1">
      <alignment horizontal="left" vertical="center"/>
    </xf>
    <xf numFmtId="0" fontId="28" fillId="2" borderId="9" xfId="0" applyFont="1" applyFill="1" applyBorder="1" applyAlignment="1">
      <alignment horizontal="center" vertical="center"/>
    </xf>
    <xf numFmtId="0" fontId="0" fillId="2" borderId="2"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23" fillId="10" borderId="1" xfId="0" applyFont="1" applyFill="1" applyBorder="1" applyAlignment="1">
      <alignment horizontal="left" vertical="top" wrapText="1"/>
    </xf>
    <xf numFmtId="0" fontId="23" fillId="10" borderId="17" xfId="0" applyFont="1" applyFill="1" applyBorder="1" applyAlignment="1">
      <alignment horizontal="left" vertical="top" wrapText="1"/>
    </xf>
    <xf numFmtId="0" fontId="23" fillId="10" borderId="8" xfId="0" applyFont="1" applyFill="1" applyBorder="1" applyAlignment="1">
      <alignment horizontal="left" vertical="top" wrapText="1"/>
    </xf>
    <xf numFmtId="0" fontId="23" fillId="10" borderId="18" xfId="0" applyFont="1" applyFill="1" applyBorder="1" applyAlignment="1">
      <alignment horizontal="left" vertical="top" wrapText="1"/>
    </xf>
    <xf numFmtId="0" fontId="23" fillId="10" borderId="27" xfId="0" applyFont="1" applyFill="1" applyBorder="1" applyAlignment="1">
      <alignment horizontal="left" vertical="top" wrapText="1"/>
    </xf>
    <xf numFmtId="0" fontId="23" fillId="10" borderId="9" xfId="0" applyFont="1" applyFill="1" applyBorder="1" applyAlignment="1">
      <alignment horizontal="left" vertical="top" wrapText="1"/>
    </xf>
    <xf numFmtId="0" fontId="23" fillId="10" borderId="7" xfId="0" applyFont="1" applyFill="1" applyBorder="1" applyAlignment="1">
      <alignment horizontal="left" vertical="top" wrapText="1"/>
    </xf>
    <xf numFmtId="0" fontId="1" fillId="2" borderId="1" xfId="0" applyFont="1" applyFill="1" applyBorder="1" applyAlignment="1" applyProtection="1">
      <alignment horizontal="left" vertical="top" wrapText="1"/>
      <protection locked="0"/>
    </xf>
    <xf numFmtId="0" fontId="50" fillId="4" borderId="27" xfId="0" applyFont="1" applyFill="1" applyBorder="1" applyAlignment="1">
      <alignment horizontal="center" vertical="top" wrapText="1"/>
    </xf>
    <xf numFmtId="0" fontId="50" fillId="4" borderId="9" xfId="0" applyFont="1" applyFill="1" applyBorder="1" applyAlignment="1">
      <alignment horizontal="center" vertical="top" wrapText="1"/>
    </xf>
    <xf numFmtId="0" fontId="79" fillId="7" borderId="12" xfId="0" applyFont="1" applyFill="1" applyBorder="1" applyAlignment="1">
      <alignment horizontal="center" vertical="center" wrapText="1"/>
    </xf>
    <xf numFmtId="0" fontId="79" fillId="7" borderId="13" xfId="0" applyFont="1" applyFill="1" applyBorder="1" applyAlignment="1">
      <alignment horizontal="center" vertical="center" wrapText="1"/>
    </xf>
    <xf numFmtId="9" fontId="20" fillId="0" borderId="11" xfId="0" applyNumberFormat="1" applyFont="1" applyBorder="1" applyAlignment="1" applyProtection="1">
      <alignment horizontal="center" vertical="center" wrapText="1"/>
      <protection hidden="1"/>
    </xf>
  </cellXfs>
  <cellStyles count="5">
    <cellStyle name="Hyperlink" xfId="2" builtinId="8"/>
    <cellStyle name="Normal" xfId="0" builtinId="0"/>
    <cellStyle name="Normal 2" xfId="1" xr:uid="{00000000-0005-0000-0000-000002000000}"/>
    <cellStyle name="Percent" xfId="3" builtinId="5"/>
    <cellStyle name="Percent 2" xfId="4" xr:uid="{00000000-0005-0000-0000-000004000000}"/>
  </cellStyles>
  <dxfs count="151">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fgColor theme="0"/>
          <bgColor rgb="FFFF0000"/>
        </patternFill>
      </fill>
    </dxf>
    <dxf>
      <font>
        <b/>
        <i val="0"/>
        <color theme="0"/>
      </font>
      <fill>
        <patternFill>
          <bgColor rgb="FFFF0000"/>
        </patternFill>
      </fill>
    </dxf>
    <dxf>
      <font>
        <b/>
        <i val="0"/>
        <color theme="1"/>
      </font>
      <fill>
        <patternFill patternType="none">
          <bgColor auto="1"/>
        </patternFill>
      </fill>
    </dxf>
    <dxf>
      <font>
        <b/>
        <i val="0"/>
        <color theme="1"/>
      </font>
      <fill>
        <patternFill patternType="none">
          <bgColor auto="1"/>
        </patternFill>
      </fill>
    </dxf>
    <dxf>
      <font>
        <b/>
        <i val="0"/>
        <color theme="0"/>
      </font>
      <fill>
        <patternFill>
          <bgColor rgb="FFFF0000"/>
        </patternFill>
      </fill>
    </dxf>
    <dxf>
      <font>
        <color theme="0"/>
      </font>
    </dxf>
    <dxf>
      <font>
        <b/>
        <i val="0"/>
        <color theme="0"/>
      </font>
      <fill>
        <patternFill>
          <bgColor rgb="FFFF0000"/>
        </patternFill>
      </fill>
    </dxf>
    <dxf>
      <font>
        <color theme="0"/>
      </font>
    </dxf>
    <dxf>
      <font>
        <b/>
        <i val="0"/>
        <color theme="0"/>
      </font>
      <fill>
        <patternFill>
          <bgColor rgb="FF7030A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color theme="0"/>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dxf>
    <dxf>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dxf>
    <dxf>
      <font>
        <b/>
        <i val="0"/>
        <color theme="1"/>
      </font>
      <fill>
        <patternFill>
          <bgColor theme="0"/>
        </patternFill>
      </fill>
    </dxf>
    <dxf>
      <font>
        <b/>
        <i val="0"/>
        <color theme="0"/>
      </font>
      <fill>
        <patternFill>
          <bgColor rgb="FFCC00CC"/>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1"/>
      </font>
      <fill>
        <patternFill patternType="none">
          <bgColor auto="1"/>
        </patternFill>
      </fill>
    </dxf>
    <dxf>
      <font>
        <b/>
        <i val="0"/>
        <color theme="1"/>
      </font>
      <fill>
        <patternFill patternType="none">
          <bgColor auto="1"/>
        </patternFill>
      </fill>
    </dxf>
    <dxf>
      <font>
        <b/>
        <i val="0"/>
        <color theme="1"/>
      </font>
      <fill>
        <patternFill patternType="none">
          <bgColor auto="1"/>
        </patternFill>
      </fill>
    </dxf>
    <dxf>
      <font>
        <b/>
        <i val="0"/>
        <color theme="1"/>
      </font>
      <fill>
        <patternFill patternType="none">
          <bgColor auto="1"/>
        </patternFill>
      </fill>
    </dxf>
    <dxf>
      <fill>
        <patternFill>
          <bgColor theme="0" tint="-0.14996795556505021"/>
        </patternFill>
      </fill>
    </dxf>
    <dxf>
      <fill>
        <patternFill>
          <bgColor theme="2" tint="-0.499984740745262"/>
        </patternFill>
      </fill>
    </dxf>
    <dxf>
      <fill>
        <patternFill>
          <bgColor theme="3" tint="0.59996337778862885"/>
        </patternFill>
      </fill>
    </dxf>
    <dxf>
      <fill>
        <patternFill>
          <bgColor theme="6" tint="0.39994506668294322"/>
        </patternFill>
      </fill>
    </dxf>
  </dxfs>
  <tableStyles count="0" defaultTableStyle="TableStyleMedium9" defaultPivotStyle="PivotStyleLight16"/>
  <colors>
    <mruColors>
      <color rgb="FFFFFFCC"/>
      <color rgb="FFCC00CC"/>
      <color rgb="FFA50021"/>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1981200</xdr:colOff>
      <xdr:row>0</xdr:row>
      <xdr:rowOff>112306</xdr:rowOff>
    </xdr:from>
    <xdr:to>
      <xdr:col>0</xdr:col>
      <xdr:colOff>3952875</xdr:colOff>
      <xdr:row>1</xdr:row>
      <xdr:rowOff>37949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981200" y="112306"/>
          <a:ext cx="1971675" cy="11448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iasaedu.org/" TargetMode="External"/><Relationship Id="rId1" Type="http://schemas.openxmlformats.org/officeDocument/2006/relationships/hyperlink" Target="mailto:iasa@iasaedu.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lga.gov/legislation/ilcs/ilcs4.asp?DocName=010500050HArt%2E+24A&amp;ActID=1005&amp;ChapterID=17&amp;SeqStart=153500000&amp;SeqEnd=154800000" TargetMode="External"/><Relationship Id="rId2" Type="http://schemas.openxmlformats.org/officeDocument/2006/relationships/hyperlink" Target="http://www.isbe.net/peac/pdf/il_perf_stds_school_leaders.pdf" TargetMode="External"/><Relationship Id="rId1" Type="http://schemas.openxmlformats.org/officeDocument/2006/relationships/hyperlink" Target="http://www.isbe.state.il.us/PERA/pdf/pera-faqs.pdf"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2060"/>
  </sheetPr>
  <dimension ref="A1:A10"/>
  <sheetViews>
    <sheetView showGridLines="0" showRowColHeaders="0" workbookViewId="0"/>
  </sheetViews>
  <sheetFormatPr defaultColWidth="0" defaultRowHeight="12.75" zeroHeight="1" x14ac:dyDescent="0.2"/>
  <cols>
    <col min="1" max="1" width="104.5" style="1" customWidth="1"/>
    <col min="2" max="16384" width="9.5" style="1" hidden="1"/>
  </cols>
  <sheetData>
    <row r="1" spans="1:1" ht="96" customHeight="1" x14ac:dyDescent="0.2"/>
    <row r="2" spans="1:1" ht="12" customHeight="1" x14ac:dyDescent="0.2"/>
    <row r="3" spans="1:1" ht="90" customHeight="1" x14ac:dyDescent="0.2">
      <c r="A3" s="76" t="s">
        <v>338</v>
      </c>
    </row>
    <row r="4" spans="1:1" x14ac:dyDescent="0.2"/>
    <row r="5" spans="1:1" s="56" customFormat="1" ht="40.15" customHeight="1" x14ac:dyDescent="0.2">
      <c r="A5" s="77" t="s">
        <v>335</v>
      </c>
    </row>
    <row r="6" spans="1:1" s="56" customFormat="1" ht="21" x14ac:dyDescent="0.2">
      <c r="A6" s="196" t="s">
        <v>336</v>
      </c>
    </row>
    <row r="7" spans="1:1" s="56" customFormat="1" ht="21" x14ac:dyDescent="0.2">
      <c r="A7" s="196" t="s">
        <v>337</v>
      </c>
    </row>
    <row r="8" spans="1:1" s="56" customFormat="1" ht="21" x14ac:dyDescent="0.2">
      <c r="A8" s="197" t="s">
        <v>339</v>
      </c>
    </row>
    <row r="9" spans="1:1" x14ac:dyDescent="0.2">
      <c r="A9" s="57" t="s">
        <v>714</v>
      </c>
    </row>
    <row r="10" spans="1:1" x14ac:dyDescent="0.2"/>
  </sheetData>
  <sheetProtection selectLockedCells="1" selectUnlockedCells="1"/>
  <hyperlinks>
    <hyperlink ref="A6" r:id="rId1" xr:uid="{00000000-0004-0000-0000-000000000000}"/>
    <hyperlink ref="A7" r:id="rId2" xr:uid="{00000000-0004-0000-0000-000001000000}"/>
  </hyperlinks>
  <pageMargins left="0.7" right="0.7" top="0.75" bottom="0.75" header="0.3" footer="0.3"/>
  <pageSetup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BZ10002"/>
  <sheetViews>
    <sheetView topLeftCell="AF1" workbookViewId="0">
      <pane ySplit="1" topLeftCell="A2" activePane="bottomLeft" state="frozen"/>
      <selection activeCell="M1" sqref="M1"/>
      <selection pane="bottomLeft" activeCell="AI2" sqref="AI2:AI6"/>
    </sheetView>
  </sheetViews>
  <sheetFormatPr defaultColWidth="9.5" defaultRowHeight="12.75" x14ac:dyDescent="0.2"/>
  <cols>
    <col min="1" max="1" width="28.5" style="4" bestFit="1" customWidth="1"/>
    <col min="2" max="2" width="12.5" style="4" bestFit="1" customWidth="1"/>
    <col min="3" max="3" width="7.5" style="4" bestFit="1" customWidth="1"/>
    <col min="4" max="4" width="1.83203125" style="4" customWidth="1"/>
    <col min="5" max="5" width="29.5" style="4" bestFit="1" customWidth="1"/>
    <col min="6" max="6" width="115" style="4" bestFit="1" customWidth="1"/>
    <col min="7" max="7" width="115" style="4" customWidth="1"/>
    <col min="8" max="8" width="7.5" style="43" bestFit="1" customWidth="1"/>
    <col min="9" max="9" width="1.83203125" style="4" customWidth="1"/>
    <col min="10" max="10" width="24.83203125" style="4" customWidth="1"/>
    <col min="11" max="11" width="1.83203125" style="4" customWidth="1"/>
    <col min="12" max="12" width="18.1640625" style="4" bestFit="1" customWidth="1"/>
    <col min="13" max="13" width="1.83203125" style="4" customWidth="1"/>
    <col min="14" max="14" width="9.5" style="44"/>
    <col min="15" max="15" width="19.5" style="4" bestFit="1" customWidth="1"/>
    <col min="16" max="16" width="127.5" style="4" bestFit="1" customWidth="1"/>
    <col min="17" max="17" width="1.83203125" style="4" customWidth="1"/>
    <col min="18" max="18" width="13.83203125" style="4" bestFit="1" customWidth="1"/>
    <col min="19" max="19" width="38.5" style="4" bestFit="1" customWidth="1"/>
    <col min="20" max="20" width="16.5" style="4" bestFit="1" customWidth="1"/>
    <col min="21" max="21" width="13.83203125" style="4" bestFit="1" customWidth="1"/>
    <col min="22" max="22" width="72.5" style="4" customWidth="1"/>
    <col min="23" max="23" width="13.83203125" style="4" bestFit="1" customWidth="1"/>
    <col min="24" max="24" width="36.5" style="4" customWidth="1"/>
    <col min="25" max="25" width="11" style="4" customWidth="1"/>
    <col min="26" max="26" width="14.5" style="4" bestFit="1" customWidth="1"/>
    <col min="27" max="27" width="1.83203125" style="4" customWidth="1"/>
    <col min="28" max="28" width="27.5" style="4" customWidth="1"/>
    <col min="29" max="29" width="32.1640625" style="33" customWidth="1"/>
    <col min="30" max="30" width="12.83203125" style="33" bestFit="1" customWidth="1"/>
    <col min="31" max="31" width="143.5" style="33" customWidth="1"/>
    <col min="32" max="34" width="1.83203125" style="33" customWidth="1"/>
    <col min="35" max="35" width="28.1640625" style="4" bestFit="1" customWidth="1"/>
    <col min="36" max="37" width="9.5" style="4"/>
    <col min="38" max="38" width="1.83203125" style="4" customWidth="1"/>
    <col min="39" max="39" width="15.5" style="4" customWidth="1"/>
    <col min="40" max="40" width="1.83203125" style="4" customWidth="1"/>
    <col min="41" max="41" width="9.5" style="4"/>
    <col min="42" max="42" width="1.83203125" style="4" customWidth="1"/>
    <col min="43" max="43" width="36" style="4" customWidth="1"/>
    <col min="44" max="44" width="1.83203125" style="4" customWidth="1"/>
    <col min="45" max="45" width="12.5" style="4" bestFit="1" customWidth="1"/>
    <col min="46" max="46" width="1.83203125" style="4" customWidth="1"/>
    <col min="47" max="47" width="16.5" style="200" customWidth="1"/>
    <col min="48" max="48" width="14.5" style="110" customWidth="1"/>
    <col min="49" max="49" width="12.83203125" style="110" customWidth="1"/>
    <col min="50" max="50" width="13.5" style="110" bestFit="1" customWidth="1"/>
    <col min="51" max="51" width="16.5" style="110" customWidth="1"/>
    <col min="52" max="52" width="1.83203125" style="4" customWidth="1"/>
    <col min="53" max="53" width="9.1640625" style="43" bestFit="1" customWidth="1"/>
    <col min="54" max="54" width="20.1640625" style="4" customWidth="1"/>
    <col min="55" max="55" width="50.83203125" style="4" customWidth="1"/>
    <col min="56" max="56" width="11.83203125" style="43" customWidth="1"/>
    <col min="57" max="57" width="50.83203125" style="4" customWidth="1"/>
    <col min="58" max="58" width="11.83203125" style="4" customWidth="1"/>
    <col min="59" max="61" width="50.83203125" style="4" customWidth="1"/>
    <col min="62" max="62" width="66" style="4" customWidth="1"/>
    <col min="63" max="63" width="16.83203125" style="4" customWidth="1"/>
    <col min="64" max="64" width="15" style="4" bestFit="1" customWidth="1"/>
    <col min="65" max="65" width="26.5" style="4" bestFit="1" customWidth="1"/>
    <col min="66" max="66" width="45.5" style="4" bestFit="1" customWidth="1"/>
    <col min="67" max="67" width="18.5" style="4" customWidth="1"/>
    <col min="68" max="68" width="27.1640625" style="4" bestFit="1" customWidth="1"/>
    <col min="69" max="69" width="28.1640625" style="4" bestFit="1" customWidth="1"/>
    <col min="70" max="70" width="9.5" style="4"/>
    <col min="71" max="71" width="29.5" style="4" bestFit="1" customWidth="1"/>
    <col min="72" max="72" width="9.5" style="4"/>
    <col min="73" max="73" width="20.5" style="4" bestFit="1" customWidth="1"/>
    <col min="74" max="76" width="9.5" style="4"/>
    <col min="77" max="77" width="9.5" style="44"/>
    <col min="78" max="78" width="15" style="43" customWidth="1"/>
    <col min="79" max="16384" width="9.5" style="4"/>
  </cols>
  <sheetData>
    <row r="1" spans="1:78" s="39" customFormat="1" ht="38.25" x14ac:dyDescent="0.2">
      <c r="A1" s="37" t="s">
        <v>240</v>
      </c>
      <c r="B1" s="37" t="s">
        <v>242</v>
      </c>
      <c r="C1" s="38" t="s">
        <v>241</v>
      </c>
      <c r="E1" s="37" t="s">
        <v>272</v>
      </c>
      <c r="F1" s="37" t="s">
        <v>247</v>
      </c>
      <c r="G1" s="37" t="s">
        <v>454</v>
      </c>
      <c r="H1" s="38" t="s">
        <v>252</v>
      </c>
      <c r="J1" s="37" t="s">
        <v>442</v>
      </c>
      <c r="L1" s="38" t="s">
        <v>305</v>
      </c>
      <c r="N1" s="38" t="s">
        <v>265</v>
      </c>
      <c r="O1" s="38" t="s">
        <v>240</v>
      </c>
      <c r="P1" s="38" t="s">
        <v>300</v>
      </c>
      <c r="S1" s="38" t="s">
        <v>273</v>
      </c>
      <c r="T1" s="38" t="s">
        <v>274</v>
      </c>
      <c r="U1" s="38" t="s">
        <v>275</v>
      </c>
      <c r="V1" s="38" t="s">
        <v>276</v>
      </c>
      <c r="W1" s="38" t="s">
        <v>277</v>
      </c>
      <c r="X1" s="38" t="s">
        <v>278</v>
      </c>
      <c r="Y1" s="38" t="s">
        <v>280</v>
      </c>
      <c r="Z1" s="40" t="s">
        <v>279</v>
      </c>
      <c r="AB1" s="39" t="s">
        <v>346</v>
      </c>
      <c r="AC1" s="38" t="s">
        <v>2</v>
      </c>
      <c r="AD1" s="38" t="s">
        <v>240</v>
      </c>
      <c r="AE1" s="38" t="s">
        <v>293</v>
      </c>
      <c r="AF1" s="41"/>
      <c r="AG1" s="41"/>
      <c r="AH1" s="41"/>
      <c r="AI1" s="38" t="s">
        <v>309</v>
      </c>
      <c r="AJ1" s="38" t="s">
        <v>299</v>
      </c>
      <c r="AK1" s="38" t="s">
        <v>289</v>
      </c>
      <c r="AM1" s="38" t="s">
        <v>397</v>
      </c>
      <c r="AN1" s="98"/>
      <c r="AO1" s="38" t="s">
        <v>309</v>
      </c>
      <c r="AQ1" s="38" t="s">
        <v>396</v>
      </c>
      <c r="AS1" s="37" t="s">
        <v>406</v>
      </c>
      <c r="AU1" s="199" t="s">
        <v>699</v>
      </c>
      <c r="AV1" s="202" t="s">
        <v>696</v>
      </c>
      <c r="AW1" s="202" t="s">
        <v>697</v>
      </c>
      <c r="AX1" s="202" t="s">
        <v>410</v>
      </c>
      <c r="AY1" s="202" t="s">
        <v>698</v>
      </c>
      <c r="BA1" s="38" t="s">
        <v>575</v>
      </c>
      <c r="BB1" s="37" t="s">
        <v>576</v>
      </c>
      <c r="BC1" s="37" t="s">
        <v>577</v>
      </c>
      <c r="BD1" s="38" t="s">
        <v>550</v>
      </c>
      <c r="BE1" s="37" t="s">
        <v>587</v>
      </c>
      <c r="BF1" s="38" t="s">
        <v>551</v>
      </c>
      <c r="BG1" s="37" t="s">
        <v>588</v>
      </c>
      <c r="BH1" s="37" t="s">
        <v>578</v>
      </c>
      <c r="BI1" s="37" t="s">
        <v>580</v>
      </c>
      <c r="BJ1" s="37" t="s">
        <v>579</v>
      </c>
      <c r="BK1" s="38" t="s">
        <v>589</v>
      </c>
      <c r="BL1" s="37" t="s">
        <v>594</v>
      </c>
      <c r="BM1" s="37" t="s">
        <v>596</v>
      </c>
      <c r="BN1" s="37" t="s">
        <v>493</v>
      </c>
      <c r="BO1" s="37" t="s">
        <v>662</v>
      </c>
      <c r="BP1" s="37" t="s">
        <v>597</v>
      </c>
      <c r="BQ1" s="38" t="s">
        <v>685</v>
      </c>
      <c r="BS1" s="204" t="s">
        <v>728</v>
      </c>
      <c r="BT1" s="204" t="s">
        <v>662</v>
      </c>
      <c r="BU1" s="204" t="s">
        <v>730</v>
      </c>
      <c r="BW1" s="204" t="s">
        <v>688</v>
      </c>
      <c r="BY1" s="204" t="s">
        <v>702</v>
      </c>
      <c r="BZ1" s="38" t="s">
        <v>279</v>
      </c>
    </row>
    <row r="2" spans="1:78" x14ac:dyDescent="0.2">
      <c r="A2" s="11" t="s">
        <v>262</v>
      </c>
      <c r="C2" s="42" t="s">
        <v>263</v>
      </c>
      <c r="E2" s="33" t="s">
        <v>243</v>
      </c>
      <c r="F2" s="33" t="s">
        <v>248</v>
      </c>
      <c r="G2" s="33" t="str">
        <f>CONCATENATE(E2," - ",F2)</f>
        <v>Exceeds Goal - Exceeds the target for a majority of the student growth measures; meets all targets</v>
      </c>
      <c r="H2" s="43">
        <v>4</v>
      </c>
      <c r="J2" s="33" t="s">
        <v>304</v>
      </c>
      <c r="L2" s="4" t="s">
        <v>304</v>
      </c>
      <c r="N2" s="206">
        <f>'Prof Practice Rating Scale'!B2</f>
        <v>0</v>
      </c>
      <c r="O2" s="207" t="str">
        <f>'Prof Practice Rating Scale'!A2</f>
        <v>Unsatisfactory</v>
      </c>
      <c r="P2" s="33" t="str">
        <f>$G$5</f>
        <v>No Growth or Negative Growth - Does not meet any student growth targets; demonstrates negative growth on one or more measures</v>
      </c>
      <c r="S2" s="45" t="str">
        <f>'Prof Practice Eval Tool'!F7</f>
        <v/>
      </c>
      <c r="T2" s="45" t="str">
        <f>'Prof Practice Eval Tool'!F40</f>
        <v/>
      </c>
      <c r="U2" s="45" t="str">
        <f>'Prof Practice Eval Tool'!F93</f>
        <v/>
      </c>
      <c r="V2" s="45" t="str">
        <f>'Prof Practice Eval Tool'!F184</f>
        <v/>
      </c>
      <c r="W2" s="45" t="str">
        <f>'Prof Practice Eval Tool'!F225</f>
        <v/>
      </c>
      <c r="X2" s="45" t="str">
        <f>'Prof Practice Eval Tool'!F264</f>
        <v/>
      </c>
      <c r="Y2" s="43"/>
      <c r="Z2" s="46" t="str">
        <f>IF(Y4&lt;1,"",IF(S6="Distinguished",T6,IF(S6="Proficient",T6,IF(S7="Proficient",T7,IF(S8="Basic",T8,IF(S9="Unsatisfactory",T9))))))</f>
        <v/>
      </c>
      <c r="AB2" s="4" t="s">
        <v>495</v>
      </c>
      <c r="AC2" s="33" t="s">
        <v>724</v>
      </c>
      <c r="AI2" s="4" t="s">
        <v>243</v>
      </c>
      <c r="AJ2" s="4">
        <v>4</v>
      </c>
      <c r="AK2" s="4">
        <v>40</v>
      </c>
      <c r="AM2" s="4" t="s">
        <v>467</v>
      </c>
      <c r="AN2" s="43"/>
      <c r="AO2" s="42" t="s">
        <v>332</v>
      </c>
      <c r="AQ2" s="43">
        <v>1</v>
      </c>
      <c r="AS2" s="33" t="s">
        <v>407</v>
      </c>
      <c r="AU2" s="200">
        <v>0</v>
      </c>
      <c r="AV2" s="110">
        <v>0.25</v>
      </c>
      <c r="AW2" s="110">
        <v>0</v>
      </c>
      <c r="AX2" s="110">
        <v>0.25</v>
      </c>
      <c r="AY2" s="110">
        <v>0</v>
      </c>
      <c r="BH2" s="33" t="s">
        <v>304</v>
      </c>
      <c r="BI2" s="33" t="s">
        <v>304</v>
      </c>
      <c r="BJ2" s="33" t="s">
        <v>680</v>
      </c>
      <c r="BL2" s="4" t="str">
        <f>'Formal Observation Matrix (1)'!A3</f>
        <v>Observation #1</v>
      </c>
      <c r="BM2" s="4" t="s">
        <v>498</v>
      </c>
      <c r="BN2" s="4" t="str">
        <f>'Formal Observation Matrix (1)'!B4</f>
        <v>Select From List or Leave Blank</v>
      </c>
      <c r="BO2" s="4">
        <f>VLOOKUP(BN2,$BJ$2:$BK$41,2,FALSE)</f>
        <v>0</v>
      </c>
      <c r="BP2" s="4" t="str">
        <f>'Formal Observation Matrix (1)'!C5</f>
        <v>Select Rating or Leave Blank</v>
      </c>
      <c r="BQ2" s="4" t="s">
        <v>243</v>
      </c>
      <c r="BS2" s="4" t="s">
        <v>680</v>
      </c>
      <c r="BT2" s="4">
        <f>VLOOKUP(BS2,$BJ$2:$BK$41,2,FALSE)</f>
        <v>0</v>
      </c>
      <c r="BU2" s="4" t="s">
        <v>685</v>
      </c>
      <c r="BW2" s="33" t="s">
        <v>332</v>
      </c>
      <c r="BY2" s="205">
        <f>'Prof Practice Rating Scale'!B2</f>
        <v>0</v>
      </c>
      <c r="BZ2" s="43" t="str">
        <f>'Prof Practice Rating Scale'!A2</f>
        <v>Unsatisfactory</v>
      </c>
    </row>
    <row r="3" spans="1:78" x14ac:dyDescent="0.2">
      <c r="A3" s="11" t="s">
        <v>102</v>
      </c>
      <c r="B3" s="33"/>
      <c r="C3" s="43">
        <v>4</v>
      </c>
      <c r="E3" s="33" t="s">
        <v>244</v>
      </c>
      <c r="F3" s="33" t="s">
        <v>249</v>
      </c>
      <c r="G3" s="33" t="str">
        <f t="shared" ref="G3:G5" si="0">CONCATENATE(E3," - ",F3)</f>
        <v>Meets Goal - Meets or exceeds the target for a majority of the student growth measures; does not have negative growth on any measures</v>
      </c>
      <c r="H3" s="43">
        <v>3</v>
      </c>
      <c r="J3" s="4" t="str">
        <f>CONCATENATE('Assessment Types'!A2," - ",'Assessment Types'!A3)</f>
        <v>Type I - An assessment that measures a certain group of students in the same manner with the same potential assessment items, is scored by a non-district entity, and is widely administered beyond Illinois.</v>
      </c>
      <c r="L3" s="4" t="s">
        <v>303</v>
      </c>
      <c r="N3" s="206">
        <f>'Prof Practice Rating Scale'!B3</f>
        <v>0.01</v>
      </c>
      <c r="O3" s="207" t="str">
        <f>'Prof Practice Rating Scale'!A3</f>
        <v>Unsatisfactory</v>
      </c>
      <c r="P3" s="33" t="str">
        <f t="shared" ref="P3:P66" si="1">$G$5</f>
        <v>No Growth or Negative Growth - Does not meet any student growth targets; demonstrates negative growth on one or more measures</v>
      </c>
      <c r="S3" s="43"/>
      <c r="T3" s="43"/>
      <c r="U3" s="43"/>
      <c r="V3" s="43"/>
      <c r="W3" s="43"/>
      <c r="X3" s="43"/>
      <c r="Y3" s="43"/>
      <c r="Z3" s="43"/>
      <c r="AC3" s="33" t="str">
        <f>'Prof Practice Eval Tool'!B11</f>
        <v>Collaborates to Develop and Maintain a Shared Vision of High Expectations</v>
      </c>
      <c r="AD3" s="33" t="str">
        <f>'Prof Practice Eval Tool'!G11</f>
        <v>Select Rating</v>
      </c>
      <c r="AE3" s="33" t="str">
        <f t="shared" ref="AE3:AE41" si="2">CONCATENATE(AC3," (Evaluation Rating - ",AD3,")")</f>
        <v>Collaborates to Develop and Maintain a Shared Vision of High Expectations (Evaluation Rating - Select Rating)</v>
      </c>
      <c r="AI3" s="4" t="s">
        <v>244</v>
      </c>
      <c r="AJ3" s="4">
        <v>3</v>
      </c>
      <c r="AK3" s="4">
        <v>20</v>
      </c>
      <c r="AM3" s="42" t="s">
        <v>326</v>
      </c>
      <c r="AN3" s="43"/>
      <c r="AO3" s="42" t="s">
        <v>333</v>
      </c>
      <c r="AQ3" s="43">
        <v>2</v>
      </c>
      <c r="AS3" s="33" t="s">
        <v>308</v>
      </c>
      <c r="AU3" s="200">
        <v>1E-4</v>
      </c>
      <c r="AV3" s="110">
        <v>0.26</v>
      </c>
      <c r="AW3" s="110">
        <v>0.01</v>
      </c>
      <c r="AX3" s="110">
        <v>0.26</v>
      </c>
      <c r="AY3" s="110">
        <v>0.01</v>
      </c>
      <c r="BA3" s="42" t="s">
        <v>501</v>
      </c>
      <c r="BB3" s="33" t="s">
        <v>581</v>
      </c>
      <c r="BC3" s="33" t="str">
        <f>'Prof Practice Eval Tool'!B8</f>
        <v>The principal works with the staff and community to build a shared mission, and vision of high expectations that ensures all students are on the path to college and career readiness, and holds staff accountable for results</v>
      </c>
      <c r="BD3" s="42" t="s">
        <v>511</v>
      </c>
      <c r="BE3" s="160" t="s">
        <v>548</v>
      </c>
      <c r="BF3" s="171" t="s">
        <v>519</v>
      </c>
      <c r="BG3" s="4" t="str">
        <f>'Prof Practice Eval Tool'!B11</f>
        <v>Collaborates to Develop and Maintain a Shared Vision of High Expectations</v>
      </c>
      <c r="BH3" s="4" t="str">
        <f>CONCATENATE(BA3,".",BD3,BF3," ",BB3,": ",BC3," - "," / ",BE3," / ",BG3)</f>
        <v>I.a.(1) Living a Mission and Vision Focused on Results: The principal works with the staff and community to build a shared mission, and vision of high expectations that ensures all students are on the path to college and career readiness, and holds staff accountable for results -  / Coordinates efforts to create and implement a vision for the school and defines desired results and goals that align with the overall school vision and lead to student improvement for all learners / Collaborates to Develop and Maintain a Shared Vision of High Expectations</v>
      </c>
      <c r="BI3" s="4" t="str">
        <f>CONCATENATE(BA3,".",BD3,BF3," ",BE3," / ",BG3)</f>
        <v>I.a.(1) Coordinates efforts to create and implement a vision for the school and defines desired results and goals that align with the overall school vision and lead to student improvement for all learners / Collaborates to Develop and Maintain a Shared Vision of High Expectations</v>
      </c>
      <c r="BJ3" s="4" t="str">
        <f>CONCATENATE(BA3,".",BD3,BF3," ",BG3)</f>
        <v>I.a.(1) Collaborates to Develop and Maintain a Shared Vision of High Expectations</v>
      </c>
      <c r="BK3" s="42" t="str">
        <f t="shared" ref="BK3:BK41" si="3">CONCATENATE(BA3,".",BD3,BF3)</f>
        <v>I.a.(1)</v>
      </c>
      <c r="BL3" s="4" t="str">
        <f>'Formal Observation Matrix (1)'!A3</f>
        <v>Observation #1</v>
      </c>
      <c r="BM3" s="4" t="s">
        <v>500</v>
      </c>
      <c r="BN3" s="4" t="str">
        <f>'Formal Observation Matrix (1)'!B7</f>
        <v>Select From List or Leave Blank</v>
      </c>
      <c r="BO3" s="4">
        <f t="shared" ref="BO3:BO4" si="4">VLOOKUP(BN3,$BJ$2:$BK$41,2,FALSE)</f>
        <v>0</v>
      </c>
      <c r="BP3" s="4" t="str">
        <f>'Formal Observation Matrix (1)'!C8</f>
        <v>Select Rating or Leave Blank</v>
      </c>
      <c r="BQ3" s="4" t="s">
        <v>244</v>
      </c>
      <c r="BS3" s="4" t="s">
        <v>680</v>
      </c>
      <c r="BT3" s="4">
        <f t="shared" ref="BT3:BT4" si="5">VLOOKUP(BS3,$BJ$2:$BK$41,2,FALSE)</f>
        <v>0</v>
      </c>
      <c r="BU3" s="4" t="s">
        <v>685</v>
      </c>
      <c r="BW3" s="33" t="s">
        <v>333</v>
      </c>
      <c r="BY3" s="205">
        <f>'Prof Practice Rating Scale'!B3</f>
        <v>0.01</v>
      </c>
      <c r="BZ3" s="43" t="str">
        <f>'Prof Practice Rating Scale'!A3</f>
        <v>Unsatisfactory</v>
      </c>
    </row>
    <row r="4" spans="1:78" x14ac:dyDescent="0.2">
      <c r="A4" s="11" t="s">
        <v>103</v>
      </c>
      <c r="B4" s="33"/>
      <c r="C4" s="43">
        <v>3</v>
      </c>
      <c r="E4" s="33" t="s">
        <v>245</v>
      </c>
      <c r="F4" s="33" t="s">
        <v>250</v>
      </c>
      <c r="G4" s="33" t="str">
        <f t="shared" si="0"/>
        <v>Minimal Growth - Meets only 1 or 2 student growth targets; has no more than one measure with negative growth results</v>
      </c>
      <c r="H4" s="43">
        <v>2</v>
      </c>
      <c r="J4" s="4" t="str">
        <f>CONCATENATE('Assessment Types'!B2," - ",'Assessment Types'!B3)</f>
        <v>Type II - An assessment developed or adopted and approved by the school district and used on a district-wide basis that is given by all teachers in a given grade or subject area.</v>
      </c>
      <c r="L4" s="4" t="s">
        <v>306</v>
      </c>
      <c r="N4" s="206">
        <f>'Prof Practice Rating Scale'!B4</f>
        <v>0.02</v>
      </c>
      <c r="O4" s="207" t="str">
        <f>'Prof Practice Rating Scale'!A4</f>
        <v>Unsatisfactory</v>
      </c>
      <c r="P4" s="33" t="str">
        <f t="shared" si="1"/>
        <v>No Growth or Negative Growth - Does not meet any student growth targets; demonstrates negative growth on one or more measures</v>
      </c>
      <c r="S4" s="45" t="str">
        <f t="shared" ref="S4:X4" si="6">IF(S2="","",IF(S2="Unsatisfactory",1,IF(S2="Basic",2,IF(S2="Proficient",3,IF(S2="Distinguished",4)))))</f>
        <v/>
      </c>
      <c r="T4" s="45" t="str">
        <f t="shared" si="6"/>
        <v/>
      </c>
      <c r="U4" s="45" t="str">
        <f t="shared" si="6"/>
        <v/>
      </c>
      <c r="V4" s="45" t="str">
        <f t="shared" si="6"/>
        <v/>
      </c>
      <c r="W4" s="45" t="str">
        <f t="shared" si="6"/>
        <v/>
      </c>
      <c r="X4" s="45" t="str">
        <f t="shared" si="6"/>
        <v/>
      </c>
      <c r="Y4" s="45">
        <f>SUM(S4:X4)</f>
        <v>0</v>
      </c>
      <c r="Z4" s="43"/>
      <c r="AC4" s="33" t="str">
        <f>'Prof Practice Eval Tool'!B19</f>
        <v>Ensures Vision and Mission Drive School Decisions</v>
      </c>
      <c r="AD4" s="33" t="str">
        <f>'Prof Practice Eval Tool'!G18</f>
        <v/>
      </c>
      <c r="AE4" s="33" t="str">
        <f t="shared" si="2"/>
        <v>Ensures Vision and Mission Drive School Decisions (Evaluation Rating - )</v>
      </c>
      <c r="AI4" s="4" t="s">
        <v>245</v>
      </c>
      <c r="AJ4" s="4">
        <v>2</v>
      </c>
      <c r="AK4" s="4">
        <v>20</v>
      </c>
      <c r="AM4" s="42" t="s">
        <v>327</v>
      </c>
      <c r="AQ4" s="43">
        <v>3</v>
      </c>
      <c r="AU4" s="200">
        <v>2.0000000000000001E-4</v>
      </c>
      <c r="AV4" s="110">
        <v>0.27</v>
      </c>
      <c r="AW4" s="110">
        <v>0.02</v>
      </c>
      <c r="AX4" s="110">
        <v>0.27</v>
      </c>
      <c r="AY4" s="110">
        <v>0.02</v>
      </c>
      <c r="BA4" s="42" t="s">
        <v>501</v>
      </c>
      <c r="BB4" s="33" t="s">
        <v>581</v>
      </c>
      <c r="BC4" s="33" t="str">
        <f>'Prof Practice Eval Tool'!B8</f>
        <v>The principal works with the staff and community to build a shared mission, and vision of high expectations that ensures all students are on the path to college and career readiness, and holds staff accountable for results</v>
      </c>
      <c r="BD4" s="42" t="s">
        <v>512</v>
      </c>
      <c r="BE4" s="160" t="s">
        <v>549</v>
      </c>
      <c r="BF4" s="171" t="s">
        <v>519</v>
      </c>
      <c r="BG4" s="4" t="str">
        <f>'Prof Practice Eval Tool'!B19</f>
        <v>Ensures Vision and Mission Drive School Decisions</v>
      </c>
      <c r="BH4" s="4" t="str">
        <f t="shared" ref="BH4:BH41" si="7">CONCATENATE(BA4,".",BD4,BF4," ",BB4,": ",BC4," - "," / ",BE4," / ",BG4)</f>
        <v>I.b.(1) Living a Mission and Vision Focused on Results: The principal works with the staff and community to build a shared mission, and vision of high expectations that ensures all students are on the path to college and career readiness, and holds staff accountable for results -  / Ensures that the school’s identity, vision, mission, drive school decisions / Ensures Vision and Mission Drive School Decisions</v>
      </c>
      <c r="BI4" s="4" t="str">
        <f t="shared" ref="BI4:BI41" si="8">CONCATENATE(BA4,".",BD4,BF4," ",BE4," / ",BG4)</f>
        <v>I.b.(1) Ensures that the school’s identity, vision, mission, drive school decisions / Ensures Vision and Mission Drive School Decisions</v>
      </c>
      <c r="BJ4" s="4" t="str">
        <f t="shared" ref="BJ4:BJ41" si="9">CONCATENATE(BA4,".",BD4,BF4," ",BG4)</f>
        <v>I.b.(1) Ensures Vision and Mission Drive School Decisions</v>
      </c>
      <c r="BK4" s="42" t="str">
        <f t="shared" si="3"/>
        <v>I.b.(1)</v>
      </c>
      <c r="BL4" s="4" t="str">
        <f>'Formal Observation Matrix (1)'!A3</f>
        <v>Observation #1</v>
      </c>
      <c r="BM4" s="4" t="s">
        <v>499</v>
      </c>
      <c r="BN4" s="4" t="str">
        <f>'Formal Observation Matrix (1)'!B10</f>
        <v>Select From List or Leave Blank</v>
      </c>
      <c r="BO4" s="4">
        <f t="shared" si="4"/>
        <v>0</v>
      </c>
      <c r="BP4" s="4" t="str">
        <f>'Formal Observation Matrix (1)'!C11</f>
        <v>Select Rating or Leave Blank</v>
      </c>
      <c r="BQ4" s="4" t="s">
        <v>245</v>
      </c>
      <c r="BS4" s="4" t="s">
        <v>680</v>
      </c>
      <c r="BT4" s="4">
        <f t="shared" si="5"/>
        <v>0</v>
      </c>
      <c r="BU4" s="4" t="s">
        <v>685</v>
      </c>
      <c r="BY4" s="205">
        <f>'Prof Practice Rating Scale'!B4</f>
        <v>0.02</v>
      </c>
      <c r="BZ4" s="43" t="str">
        <f>'Prof Practice Rating Scale'!A4</f>
        <v>Unsatisfactory</v>
      </c>
    </row>
    <row r="5" spans="1:78" x14ac:dyDescent="0.2">
      <c r="A5" s="11" t="s">
        <v>104</v>
      </c>
      <c r="B5" s="33"/>
      <c r="C5" s="43">
        <v>2</v>
      </c>
      <c r="E5" s="33" t="s">
        <v>246</v>
      </c>
      <c r="F5" s="33" t="s">
        <v>251</v>
      </c>
      <c r="G5" s="33" t="str">
        <f t="shared" si="0"/>
        <v>No Growth or Negative Growth - Does not meet any student growth targets; demonstrates negative growth on one or more measures</v>
      </c>
      <c r="H5" s="43">
        <v>1</v>
      </c>
      <c r="J5" s="4" t="str">
        <f>CONCATENATE('Assessment Types'!C2," - ",'Assessment Types'!C3)</f>
        <v>Type III - An assessment that is rigorous, aligned with the course’s curriculum, and that the evaluator and teacher determine measures student learning.</v>
      </c>
      <c r="L5" s="33" t="s">
        <v>456</v>
      </c>
      <c r="N5" s="206">
        <f>'Prof Practice Rating Scale'!B5</f>
        <v>0.03</v>
      </c>
      <c r="O5" s="207" t="str">
        <f>'Prof Practice Rating Scale'!A5</f>
        <v>Unsatisfactory</v>
      </c>
      <c r="P5" s="33" t="str">
        <f t="shared" si="1"/>
        <v>No Growth or Negative Growth - Does not meet any student growth targets; demonstrates negative growth on one or more measures</v>
      </c>
      <c r="AC5" s="33" t="str">
        <f>'Prof Practice Eval Tool'!B25</f>
        <v>Confronts Low Expectations</v>
      </c>
      <c r="AD5" s="33" t="str">
        <f>'Prof Practice Eval Tool'!G19</f>
        <v>Select Rating</v>
      </c>
      <c r="AE5" s="33" t="str">
        <f t="shared" si="2"/>
        <v>Confronts Low Expectations (Evaluation Rating - Select Rating)</v>
      </c>
      <c r="AI5" s="4" t="s">
        <v>254</v>
      </c>
      <c r="AJ5" s="4">
        <v>1</v>
      </c>
      <c r="AK5" s="4">
        <v>20</v>
      </c>
      <c r="AQ5" s="43">
        <v>4</v>
      </c>
      <c r="AU5" s="200">
        <v>2.9999999999999997E-4</v>
      </c>
      <c r="AV5" s="110">
        <v>0.28000000000000003</v>
      </c>
      <c r="AW5" s="110">
        <v>0.03</v>
      </c>
      <c r="AX5" s="110">
        <v>0.28000000000000003</v>
      </c>
      <c r="AY5" s="110">
        <v>0.03</v>
      </c>
      <c r="BA5" s="42" t="s">
        <v>501</v>
      </c>
      <c r="BB5" s="33" t="s">
        <v>581</v>
      </c>
      <c r="BC5" s="33" t="str">
        <f>'Prof Practice Eval Tool'!B8</f>
        <v>The principal works with the staff and community to build a shared mission, and vision of high expectations that ensures all students are on the path to college and career readiness, and holds staff accountable for results</v>
      </c>
      <c r="BD5" s="42" t="s">
        <v>512</v>
      </c>
      <c r="BE5" s="160" t="s">
        <v>549</v>
      </c>
      <c r="BF5" s="171" t="s">
        <v>520</v>
      </c>
      <c r="BG5" s="4" t="str">
        <f>'Prof Practice Eval Tool'!B25</f>
        <v>Confronts Low Expectations</v>
      </c>
      <c r="BH5" s="4" t="str">
        <f t="shared" si="7"/>
        <v>I.b.(2) Living a Mission and Vision Focused on Results: The principal works with the staff and community to build a shared mission, and vision of high expectations that ensures all students are on the path to college and career readiness, and holds staff accountable for results -  / Ensures that the school’s identity, vision, mission, drive school decisions / Confronts Low Expectations</v>
      </c>
      <c r="BI5" s="4" t="str">
        <f t="shared" si="8"/>
        <v>I.b.(2) Ensures that the school’s identity, vision, mission, drive school decisions / Confronts Low Expectations</v>
      </c>
      <c r="BJ5" s="4" t="str">
        <f t="shared" si="9"/>
        <v>I.b.(2) Confronts Low Expectations</v>
      </c>
      <c r="BK5" s="42" t="str">
        <f t="shared" si="3"/>
        <v>I.b.(2)</v>
      </c>
      <c r="BQ5" s="4" t="s">
        <v>254</v>
      </c>
      <c r="BY5" s="205">
        <f>'Prof Practice Rating Scale'!B5</f>
        <v>0.03</v>
      </c>
      <c r="BZ5" s="43" t="str">
        <f>'Prof Practice Rating Scale'!A5</f>
        <v>Unsatisfactory</v>
      </c>
    </row>
    <row r="6" spans="1:78" x14ac:dyDescent="0.2">
      <c r="A6" s="11" t="s">
        <v>105</v>
      </c>
      <c r="B6" s="33"/>
      <c r="C6" s="43">
        <v>1</v>
      </c>
      <c r="L6" s="33" t="s">
        <v>457</v>
      </c>
      <c r="N6" s="206">
        <f>'Prof Practice Rating Scale'!B6</f>
        <v>0.04</v>
      </c>
      <c r="O6" s="207" t="str">
        <f>'Prof Practice Rating Scale'!A6</f>
        <v>Unsatisfactory</v>
      </c>
      <c r="P6" s="33" t="str">
        <f t="shared" si="1"/>
        <v>No Growth or Negative Growth - Does not meet any student growth targets; demonstrates negative growth on one or more measures</v>
      </c>
      <c r="R6" s="4" t="s">
        <v>102</v>
      </c>
      <c r="S6" s="47" t="str">
        <f>IF(Y4=0,"",IF(AND(S4&gt;2)*(T4&gt;2)*(U4=4)*(V4&gt;2)*(W4&gt;2)*(X4&gt;2)*(S4+T4+U4+V4+W4+X4&gt;21),"Distinguished","Proficient"))</f>
        <v/>
      </c>
      <c r="T6" s="47" t="str">
        <f>S6</f>
        <v/>
      </c>
      <c r="AC6" s="33" t="str">
        <f>'Prof Practice Eval Tool'!B33</f>
        <v>Conducts Difficult Conversations to Improve Student Results</v>
      </c>
      <c r="AD6" s="33" t="str">
        <f>'Prof Practice Eval Tool'!G25</f>
        <v>Select Rating</v>
      </c>
      <c r="AE6" s="33" t="str">
        <f t="shared" si="2"/>
        <v>Conducts Difficult Conversations to Improve Student Results (Evaluation Rating - Select Rating)</v>
      </c>
      <c r="AI6" s="4" t="s">
        <v>398</v>
      </c>
      <c r="AQ6" s="43">
        <v>5</v>
      </c>
      <c r="AU6" s="200">
        <v>4.0000000000000002E-4</v>
      </c>
      <c r="AV6" s="110">
        <v>0.28999999999999998</v>
      </c>
      <c r="AW6" s="110">
        <v>0.04</v>
      </c>
      <c r="AX6" s="110">
        <v>0.28999999999999998</v>
      </c>
      <c r="AY6" s="110">
        <v>0.04</v>
      </c>
      <c r="BA6" s="42" t="s">
        <v>501</v>
      </c>
      <c r="BB6" s="33" t="s">
        <v>581</v>
      </c>
      <c r="BC6" s="33" t="str">
        <f>'Prof Practice Eval Tool'!B8</f>
        <v>The principal works with the staff and community to build a shared mission, and vision of high expectations that ensures all students are on the path to college and career readiness, and holds staff accountable for results</v>
      </c>
      <c r="BD6" s="42" t="s">
        <v>513</v>
      </c>
      <c r="BE6" s="160" t="s">
        <v>552</v>
      </c>
      <c r="BF6" s="171" t="s">
        <v>519</v>
      </c>
      <c r="BG6" s="4" t="str">
        <f>'Prof Practice Eval Tool'!B33</f>
        <v>Conducts Difficult Conversations to Improve Student Results</v>
      </c>
      <c r="BH6" s="4" t="str">
        <f t="shared" si="7"/>
        <v>I.c.(1) Living a Mission and Vision Focused on Results: The principal works with the staff and community to build a shared mission, and vision of high expectations that ensures all students are on the path to college and career readiness, and holds staff accountable for results -  / Conducts difficult but crucial conversations with individuals, teams, and staff based on student performance data in a timely manner for the purpose of enhancing student learning and results / Conducts Difficult Conversations to Improve Student Results</v>
      </c>
      <c r="BI6" s="4" t="str">
        <f t="shared" si="8"/>
        <v>I.c.(1) Conducts difficult but crucial conversations with individuals, teams, and staff based on student performance data in a timely manner for the purpose of enhancing student learning and results / Conducts Difficult Conversations to Improve Student Results</v>
      </c>
      <c r="BJ6" s="4" t="str">
        <f t="shared" si="9"/>
        <v>I.c.(1) Conducts Difficult Conversations to Improve Student Results</v>
      </c>
      <c r="BK6" s="42" t="str">
        <f t="shared" si="3"/>
        <v>I.c.(1)</v>
      </c>
      <c r="BL6" s="33" t="s">
        <v>663</v>
      </c>
      <c r="BM6" s="4" t="s">
        <v>498</v>
      </c>
      <c r="BN6" s="4" t="str">
        <f>'Formal Observation Matrix (2)'!B4</f>
        <v>Select From List or Leave Blank</v>
      </c>
      <c r="BO6" s="4">
        <f>VLOOKUP(BN6,$BJ$2:$BK$41,2,FALSE)</f>
        <v>0</v>
      </c>
      <c r="BP6" s="4" t="str">
        <f>'Formal Observation Matrix (2)'!C5</f>
        <v>Select Rating or Leave Blank</v>
      </c>
      <c r="BY6" s="205">
        <f>'Prof Practice Rating Scale'!B6</f>
        <v>0.04</v>
      </c>
      <c r="BZ6" s="43" t="str">
        <f>'Prof Practice Rating Scale'!A6</f>
        <v>Unsatisfactory</v>
      </c>
    </row>
    <row r="7" spans="1:78" x14ac:dyDescent="0.2">
      <c r="A7" s="4" t="s">
        <v>398</v>
      </c>
      <c r="N7" s="206">
        <f>'Prof Practice Rating Scale'!B7</f>
        <v>0.05</v>
      </c>
      <c r="O7" s="207" t="str">
        <f>'Prof Practice Rating Scale'!A7</f>
        <v>Unsatisfactory</v>
      </c>
      <c r="P7" s="33" t="str">
        <f t="shared" si="1"/>
        <v>No Growth or Negative Growth - Does not meet any student growth targets; demonstrates negative growth on one or more measures</v>
      </c>
      <c r="R7" s="4" t="s">
        <v>103</v>
      </c>
      <c r="S7" s="47" t="str">
        <f>IF(Y4=0,"",IF(AND(S4+T4+U4+V4+W4+X4&gt;11)*(S4&gt;1)*(T4&gt;1)*(U4&gt;2)*(V4&gt;1)*(W4&gt;1)*(X4&gt;1)*(S4+T4+U4+V4+W4+X4&lt;22),"Proficient",""))</f>
        <v/>
      </c>
      <c r="T7" s="47" t="str">
        <f t="shared" ref="T7:T9" si="10">S7</f>
        <v/>
      </c>
      <c r="AC7" s="33" t="str">
        <f>'Prof Practice Eval Tool'!B44</f>
        <v>Assesses the Current State of School Performance</v>
      </c>
      <c r="AD7" s="33" t="str">
        <f>'Prof Practice Eval Tool'!G32</f>
        <v/>
      </c>
      <c r="AE7" s="33" t="str">
        <f t="shared" si="2"/>
        <v>Assesses the Current State of School Performance (Evaluation Rating - )</v>
      </c>
      <c r="AU7" s="200">
        <v>5.0000000000000001E-4</v>
      </c>
      <c r="AV7" s="110">
        <v>0.3</v>
      </c>
      <c r="AW7" s="110">
        <v>0.05</v>
      </c>
      <c r="AX7" s="110">
        <v>0.3</v>
      </c>
      <c r="AY7" s="110">
        <v>0.05</v>
      </c>
      <c r="BA7" s="42" t="s">
        <v>502</v>
      </c>
      <c r="BB7" s="33" t="s">
        <v>582</v>
      </c>
      <c r="BC7" s="33" t="str">
        <f>'Prof Practice Eval Tool'!B41</f>
        <v>The principal creates and implements systems to ensure a safe, orderly, and productive environment for student and adult learning toward the achievement of school and district improvement priorities</v>
      </c>
      <c r="BD7" s="42" t="s">
        <v>511</v>
      </c>
      <c r="BE7" s="160" t="s">
        <v>553</v>
      </c>
      <c r="BF7" s="171" t="s">
        <v>519</v>
      </c>
      <c r="BG7" s="4" t="str">
        <f>'Prof Practice Eval Tool'!B44</f>
        <v>Assesses the Current State of School Performance</v>
      </c>
      <c r="BH7" s="4" t="str">
        <f t="shared" si="7"/>
        <v>II.a.(1)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Assesses the Current State of School Performance</v>
      </c>
      <c r="BI7" s="4" t="str">
        <f t="shared" si="8"/>
        <v>II.a.(1) Develops, implements, and monitors the outcomes of the school improvement plan and school wide student achievement data results to improve student achievement / Assesses the Current State of School Performance</v>
      </c>
      <c r="BJ7" s="4" t="str">
        <f t="shared" si="9"/>
        <v>II.a.(1) Assesses the Current State of School Performance</v>
      </c>
      <c r="BK7" s="42" t="str">
        <f t="shared" si="3"/>
        <v>II.a.(1)</v>
      </c>
      <c r="BL7" s="33" t="s">
        <v>663</v>
      </c>
      <c r="BM7" s="4" t="s">
        <v>500</v>
      </c>
      <c r="BN7" s="4" t="str">
        <f>'Formal Observation Matrix (2)'!B7</f>
        <v>Select From List or Leave Blank</v>
      </c>
      <c r="BO7" s="4">
        <f>VLOOKUP(BN7,$BJ$2:$BK$41,2,FALSE)</f>
        <v>0</v>
      </c>
      <c r="BP7" s="4" t="str">
        <f>'Formal Observation Matrix (2)'!C8</f>
        <v>Select Rating or Leave Blank</v>
      </c>
      <c r="BY7" s="205">
        <f>'Prof Practice Rating Scale'!B7</f>
        <v>0.05</v>
      </c>
      <c r="BZ7" s="43" t="str">
        <f>'Prof Practice Rating Scale'!A7</f>
        <v>Unsatisfactory</v>
      </c>
    </row>
    <row r="8" spans="1:78" x14ac:dyDescent="0.2">
      <c r="N8" s="206">
        <f>'Prof Practice Rating Scale'!B8</f>
        <v>0.06</v>
      </c>
      <c r="O8" s="207" t="str">
        <f>'Prof Practice Rating Scale'!A8</f>
        <v>Unsatisfactory</v>
      </c>
      <c r="P8" s="33" t="str">
        <f t="shared" si="1"/>
        <v>No Growth or Negative Growth - Does not meet any student growth targets; demonstrates negative growth on one or more measures</v>
      </c>
      <c r="R8" s="4" t="s">
        <v>104</v>
      </c>
      <c r="S8" s="47" t="str">
        <f>IF(Y4=0,"",IF(AND(S4&gt;1)*(T4&gt;1)*(U4&gt;1)*(V4&gt;1)*(W4&gt;1)*(X4&gt;1)*(S4+T4+U4+V4+W4+X4&lt;12),"Basic",""))</f>
        <v/>
      </c>
      <c r="T8" s="47" t="str">
        <f t="shared" si="10"/>
        <v/>
      </c>
      <c r="AC8" s="33" t="str">
        <f>'Prof Practice Eval Tool'!B50</f>
        <v>Develops a School Improvement Plan</v>
      </c>
      <c r="AD8" s="33" t="str">
        <f>'Prof Practice Eval Tool'!G33</f>
        <v>Select Rating</v>
      </c>
      <c r="AE8" s="33" t="str">
        <f t="shared" si="2"/>
        <v>Develops a School Improvement Plan (Evaluation Rating - Select Rating)</v>
      </c>
      <c r="AU8" s="200">
        <v>5.9999999999999995E-4</v>
      </c>
      <c r="AV8" s="110">
        <v>0.31</v>
      </c>
      <c r="AW8" s="110">
        <v>0.06</v>
      </c>
      <c r="AX8" s="110">
        <v>0.31</v>
      </c>
      <c r="AY8" s="110">
        <v>0.06</v>
      </c>
      <c r="BA8" s="42" t="s">
        <v>502</v>
      </c>
      <c r="BB8" s="33" t="s">
        <v>582</v>
      </c>
      <c r="BC8" s="33" t="str">
        <f>'Prof Practice Eval Tool'!B41</f>
        <v>The principal creates and implements systems to ensure a safe, orderly, and productive environment for student and adult learning toward the achievement of school and district improvement priorities</v>
      </c>
      <c r="BD8" s="42" t="s">
        <v>511</v>
      </c>
      <c r="BE8" s="160" t="s">
        <v>553</v>
      </c>
      <c r="BF8" s="171" t="s">
        <v>520</v>
      </c>
      <c r="BG8" s="4" t="str">
        <f>'Prof Practice Eval Tool'!B50</f>
        <v>Develops a School Improvement Plan</v>
      </c>
      <c r="BH8" s="4" t="str">
        <f t="shared" si="7"/>
        <v>II.a.(2)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Develops a School Improvement Plan</v>
      </c>
      <c r="BI8" s="4" t="str">
        <f t="shared" si="8"/>
        <v>II.a.(2) Develops, implements, and monitors the outcomes of the school improvement plan and school wide student achievement data results to improve student achievement / Develops a School Improvement Plan</v>
      </c>
      <c r="BJ8" s="4" t="str">
        <f t="shared" si="9"/>
        <v>II.a.(2) Develops a School Improvement Plan</v>
      </c>
      <c r="BK8" s="42" t="str">
        <f t="shared" si="3"/>
        <v>II.a.(2)</v>
      </c>
      <c r="BL8" s="33" t="s">
        <v>663</v>
      </c>
      <c r="BM8" s="4" t="s">
        <v>499</v>
      </c>
      <c r="BN8" s="4" t="str">
        <f>'Formal Observation Matrix (2)'!B10</f>
        <v>Select From List or Leave Blank</v>
      </c>
      <c r="BO8" s="4">
        <f>VLOOKUP(BN8,$BJ$2:$BK$41,2,FALSE)</f>
        <v>0</v>
      </c>
      <c r="BP8" s="4" t="str">
        <f>'Formal Observation Matrix (2)'!C11</f>
        <v>Select Rating or Leave Blank</v>
      </c>
      <c r="BY8" s="205">
        <f>'Prof Practice Rating Scale'!B8</f>
        <v>0.06</v>
      </c>
      <c r="BZ8" s="43" t="str">
        <f>'Prof Practice Rating Scale'!A8</f>
        <v>Unsatisfactory</v>
      </c>
    </row>
    <row r="9" spans="1:78" x14ac:dyDescent="0.2">
      <c r="A9" s="11"/>
      <c r="N9" s="206">
        <f>'Prof Practice Rating Scale'!B9</f>
        <v>7.0000000000000007E-2</v>
      </c>
      <c r="O9" s="207" t="str">
        <f>'Prof Practice Rating Scale'!A9</f>
        <v>Unsatisfactory</v>
      </c>
      <c r="P9" s="33" t="str">
        <f t="shared" si="1"/>
        <v>No Growth or Negative Growth - Does not meet any student growth targets; demonstrates negative growth on one or more measures</v>
      </c>
      <c r="R9" s="33" t="s">
        <v>105</v>
      </c>
      <c r="S9" s="47" t="str">
        <f>IF(S4&lt;1.445,"Unsatisfactory",IF(T4&lt;1.445,"Unsatisfactory",IF(U4&lt;1.445,"Unsatisfactory",IF(V4&lt;1.445,"Unsatisfactory",IF(W4&lt;1.445,"Unsatisfactory",IF(X4&lt;1.445,"Unsatisfactory",""))))))</f>
        <v/>
      </c>
      <c r="T9" s="47" t="str">
        <f t="shared" si="10"/>
        <v/>
      </c>
      <c r="AC9" s="33" t="str">
        <f>'Prof Practice Eval Tool'!B56</f>
        <v>Maintains a Focus on Results</v>
      </c>
      <c r="AD9" s="33" t="str">
        <f>'Prof Practice Eval Tool'!G43</f>
        <v/>
      </c>
      <c r="AE9" s="33" t="str">
        <f t="shared" si="2"/>
        <v>Maintains a Focus on Results (Evaluation Rating - )</v>
      </c>
      <c r="AU9" s="200">
        <v>6.9999999999999999E-4</v>
      </c>
      <c r="AV9" s="110">
        <v>0.32</v>
      </c>
      <c r="AW9" s="110">
        <v>7.0000000000000007E-2</v>
      </c>
      <c r="AX9" s="110">
        <v>0.32</v>
      </c>
      <c r="AY9" s="110">
        <v>7.0000000000000007E-2</v>
      </c>
      <c r="BA9" s="42" t="s">
        <v>502</v>
      </c>
      <c r="BB9" s="33" t="s">
        <v>582</v>
      </c>
      <c r="BC9" s="33" t="str">
        <f>'Prof Practice Eval Tool'!B41</f>
        <v>The principal creates and implements systems to ensure a safe, orderly, and productive environment for student and adult learning toward the achievement of school and district improvement priorities</v>
      </c>
      <c r="BD9" s="42" t="s">
        <v>511</v>
      </c>
      <c r="BE9" s="160" t="s">
        <v>553</v>
      </c>
      <c r="BF9" s="171" t="s">
        <v>521</v>
      </c>
      <c r="BG9" s="4" t="str">
        <f>'Prof Practice Eval Tool'!B56</f>
        <v>Maintains a Focus on Results</v>
      </c>
      <c r="BH9" s="4" t="str">
        <f t="shared" si="7"/>
        <v>II.a.(3)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Maintains a Focus on Results</v>
      </c>
      <c r="BI9" s="4" t="str">
        <f t="shared" si="8"/>
        <v>II.a.(3) Develops, implements, and monitors the outcomes of the school improvement plan and school wide student achievement data results to improve student achievement / Maintains a Focus on Results</v>
      </c>
      <c r="BJ9" s="4" t="str">
        <f t="shared" si="9"/>
        <v>II.a.(3) Maintains a Focus on Results</v>
      </c>
      <c r="BK9" s="42" t="str">
        <f t="shared" si="3"/>
        <v>II.a.(3)</v>
      </c>
      <c r="BY9" s="205">
        <f>'Prof Practice Rating Scale'!B9</f>
        <v>7.0000000000000007E-2</v>
      </c>
      <c r="BZ9" s="43" t="str">
        <f>'Prof Practice Rating Scale'!A9</f>
        <v>Unsatisfactory</v>
      </c>
    </row>
    <row r="10" spans="1:78" x14ac:dyDescent="0.2">
      <c r="A10" s="11" t="s">
        <v>436</v>
      </c>
      <c r="N10" s="206">
        <f>'Prof Practice Rating Scale'!B10</f>
        <v>0.08</v>
      </c>
      <c r="O10" s="207" t="str">
        <f>'Prof Practice Rating Scale'!A10</f>
        <v>Unsatisfactory</v>
      </c>
      <c r="P10" s="33" t="str">
        <f t="shared" si="1"/>
        <v>No Growth or Negative Growth - Does not meet any student growth targets; demonstrates negative growth on one or more measures</v>
      </c>
      <c r="AC10" s="33" t="str">
        <f>'Prof Practice Eval Tool'!B64</f>
        <v>Builds, evaluates and develops a team of educators and support staff to ensure the learning environment is safe, clean, and orderly</v>
      </c>
      <c r="AD10" s="33" t="str">
        <f>'Prof Practice Eval Tool'!G44</f>
        <v>Select Rating</v>
      </c>
      <c r="AE10" s="33" t="str">
        <f t="shared" si="2"/>
        <v>Builds, evaluates and develops a team of educators and support staff to ensure the learning environment is safe, clean, and orderly (Evaluation Rating - Select Rating)</v>
      </c>
      <c r="AU10" s="200">
        <v>8.0000000000000004E-4</v>
      </c>
      <c r="AV10" s="110">
        <v>0.33</v>
      </c>
      <c r="AW10" s="110">
        <v>0.08</v>
      </c>
      <c r="AX10" s="110">
        <v>0.33</v>
      </c>
      <c r="AY10" s="110">
        <v>0.08</v>
      </c>
      <c r="BA10" s="42" t="s">
        <v>502</v>
      </c>
      <c r="BB10" s="33" t="s">
        <v>582</v>
      </c>
      <c r="BC10" s="33" t="str">
        <f>'Prof Practice Eval Tool'!B41</f>
        <v>The principal creates and implements systems to ensure a safe, orderly, and productive environment for student and adult learning toward the achievement of school and district improvement priorities</v>
      </c>
      <c r="BD10" s="42" t="s">
        <v>512</v>
      </c>
      <c r="BE10" s="160" t="s">
        <v>554</v>
      </c>
      <c r="BF10" s="171" t="s">
        <v>519</v>
      </c>
      <c r="BG10" s="4" t="str">
        <f>'Prof Practice Eval Tool'!B64</f>
        <v>Builds, evaluates and develops a team of educators and support staff to ensure the learning environment is safe, clean, and orderly</v>
      </c>
      <c r="BH10" s="4" t="str">
        <f t="shared" si="7"/>
        <v>II.b.(1) Leading and Managing Systems Change: The principal creates and implements systems to ensure a safe, orderly, and productive environment for student and adult learning toward the achievement of school and district improvement priorities -  / Creates a safe, clean, and orderly learning environment / Builds, evaluates and develops a team of educators and support staff to ensure the learning environment is safe, clean, and orderly</v>
      </c>
      <c r="BI10" s="4" t="str">
        <f t="shared" si="8"/>
        <v>II.b.(1) Creates a safe, clean, and orderly learning environment / Builds, evaluates and develops a team of educators and support staff to ensure the learning environment is safe, clean, and orderly</v>
      </c>
      <c r="BJ10" s="4" t="str">
        <f t="shared" si="9"/>
        <v>II.b.(1) Builds, evaluates and develops a team of educators and support staff to ensure the learning environment is safe, clean, and orderly</v>
      </c>
      <c r="BK10" s="42" t="str">
        <f t="shared" si="3"/>
        <v>II.b.(1)</v>
      </c>
      <c r="BL10" s="33" t="s">
        <v>664</v>
      </c>
      <c r="BM10" s="4" t="s">
        <v>498</v>
      </c>
      <c r="BN10" s="4" t="str">
        <f>'Formal Observation Matrix (3)'!B4</f>
        <v>Select From List or Leave Blank</v>
      </c>
      <c r="BO10" s="4">
        <f>VLOOKUP(BN10,$BJ$2:$BK$41,2,FALSE)</f>
        <v>0</v>
      </c>
      <c r="BP10" s="4" t="str">
        <f>'Formal Observation Matrix (3)'!C5</f>
        <v>Select Rating or Leave Blank</v>
      </c>
      <c r="BY10" s="205">
        <f>'Prof Practice Rating Scale'!B10</f>
        <v>0.08</v>
      </c>
      <c r="BZ10" s="43" t="str">
        <f>'Prof Practice Rating Scale'!A10</f>
        <v>Unsatisfactory</v>
      </c>
    </row>
    <row r="11" spans="1:78" x14ac:dyDescent="0.2">
      <c r="A11" s="11" t="s">
        <v>103</v>
      </c>
      <c r="E11" s="4" t="s">
        <v>399</v>
      </c>
      <c r="N11" s="206">
        <f>'Prof Practice Rating Scale'!B11</f>
        <v>0.09</v>
      </c>
      <c r="O11" s="207" t="str">
        <f>'Prof Practice Rating Scale'!A11</f>
        <v>Unsatisfactory</v>
      </c>
      <c r="P11" s="33" t="str">
        <f t="shared" si="1"/>
        <v>No Growth or Negative Growth - Does not meet any student growth targets; demonstrates negative growth on one or more measures</v>
      </c>
      <c r="AC11" s="33" t="str">
        <f>'Prof Practice Eval Tool'!B72</f>
        <v>Allocates Resources to Support Student Learning</v>
      </c>
      <c r="AD11" s="33" t="str">
        <f>'Prof Practice Eval Tool'!G50</f>
        <v>Select Rating</v>
      </c>
      <c r="AE11" s="33" t="str">
        <f t="shared" si="2"/>
        <v>Allocates Resources to Support Student Learning (Evaluation Rating - Select Rating)</v>
      </c>
      <c r="AU11" s="200">
        <v>8.9999999999999998E-4</v>
      </c>
      <c r="AV11" s="110">
        <v>0.34</v>
      </c>
      <c r="AW11" s="110">
        <v>0.09</v>
      </c>
      <c r="AX11" s="110">
        <v>0.34</v>
      </c>
      <c r="AY11" s="110">
        <v>0.09</v>
      </c>
      <c r="BA11" s="42" t="s">
        <v>502</v>
      </c>
      <c r="BB11" s="33" t="s">
        <v>582</v>
      </c>
      <c r="BC11" s="33" t="str">
        <f>'Prof Practice Eval Tool'!B41</f>
        <v>The principal creates and implements systems to ensure a safe, orderly, and productive environment for student and adult learning toward the achievement of school and district improvement priorities</v>
      </c>
      <c r="BD11" s="42" t="s">
        <v>513</v>
      </c>
      <c r="BE11" s="160" t="s">
        <v>555</v>
      </c>
      <c r="BF11" s="171" t="s">
        <v>519</v>
      </c>
      <c r="BG11" s="4" t="str">
        <f>'Prof Practice Eval Tool'!B72</f>
        <v>Allocates Resources to Support Student Learning</v>
      </c>
      <c r="BH11" s="4" t="str">
        <f t="shared" si="7"/>
        <v>II.c.(1) Leading and Managing Systems Change: The principal creates and implements systems to ensure a safe, orderly, and productive environment for student and adult learning toward the achievement of school and district improvement priorities -  / Collaborates with staff to allocate personnel, time, material, and adult learning resources appropriately to achieve the school improvement plan targets / Allocates Resources to Support Student Learning</v>
      </c>
      <c r="BI11" s="4" t="str">
        <f t="shared" si="8"/>
        <v>II.c.(1) Collaborates with staff to allocate personnel, time, material, and adult learning resources appropriately to achieve the school improvement plan targets / Allocates Resources to Support Student Learning</v>
      </c>
      <c r="BJ11" s="4" t="str">
        <f t="shared" si="9"/>
        <v>II.c.(1) Allocates Resources to Support Student Learning</v>
      </c>
      <c r="BK11" s="42" t="str">
        <f t="shared" si="3"/>
        <v>II.c.(1)</v>
      </c>
      <c r="BL11" s="33" t="s">
        <v>664</v>
      </c>
      <c r="BM11" s="4" t="s">
        <v>500</v>
      </c>
      <c r="BN11" s="4" t="str">
        <f>'Formal Observation Matrix (3)'!B7</f>
        <v>Select From List or Leave Blank</v>
      </c>
      <c r="BO11" s="4">
        <f>VLOOKUP(BN11,$BJ$2:$BK$41,2,FALSE)</f>
        <v>0</v>
      </c>
      <c r="BP11" s="4" t="str">
        <f>'Formal Observation Matrix (3)'!C8</f>
        <v>Select Rating or Leave Blank</v>
      </c>
      <c r="BY11" s="205">
        <f>'Prof Practice Rating Scale'!B11</f>
        <v>0.09</v>
      </c>
      <c r="BZ11" s="43" t="str">
        <f>'Prof Practice Rating Scale'!A11</f>
        <v>Unsatisfactory</v>
      </c>
    </row>
    <row r="12" spans="1:78" x14ac:dyDescent="0.2">
      <c r="A12" s="11" t="s">
        <v>435</v>
      </c>
      <c r="E12" s="4" t="s">
        <v>400</v>
      </c>
      <c r="F12" s="4" t="str">
        <f>CONCATENATE('Prof Practice Eval Tool'!M11,"-",'Prof Practice Eval Tool'!M19,"-",'Prof Practice Eval Tool'!M25,"-",'Prof Practice Eval Tool'!M33)</f>
        <v>---</v>
      </c>
      <c r="N12" s="206">
        <f>'Prof Practice Rating Scale'!B12</f>
        <v>0.1</v>
      </c>
      <c r="O12" s="207" t="str">
        <f>'Prof Practice Rating Scale'!A12</f>
        <v>Unsatisfactory</v>
      </c>
      <c r="P12" s="33" t="str">
        <f t="shared" si="1"/>
        <v>No Growth or Negative Growth - Does not meet any student growth targets; demonstrates negative growth on one or more measures</v>
      </c>
      <c r="AC12" s="33" t="str">
        <f>'Prof Practice Eval Tool'!B78</f>
        <v>Prioritizes Time</v>
      </c>
      <c r="AD12" s="33" t="str">
        <f>'Prof Practice Eval Tool'!G56</f>
        <v>Select Rating</v>
      </c>
      <c r="AE12" s="33" t="str">
        <f t="shared" si="2"/>
        <v>Prioritizes Time (Evaluation Rating - Select Rating)</v>
      </c>
      <c r="AU12" s="200">
        <v>1E-3</v>
      </c>
      <c r="AV12" s="110">
        <v>0.35</v>
      </c>
      <c r="AW12" s="110">
        <v>0.1</v>
      </c>
      <c r="AX12" s="110">
        <v>0.35</v>
      </c>
      <c r="AY12" s="110">
        <v>0.1</v>
      </c>
      <c r="BA12" s="42" t="s">
        <v>502</v>
      </c>
      <c r="BB12" s="33" t="s">
        <v>582</v>
      </c>
      <c r="BC12" s="33" t="str">
        <f>'Prof Practice Eval Tool'!B41</f>
        <v>The principal creates and implements systems to ensure a safe, orderly, and productive environment for student and adult learning toward the achievement of school and district improvement priorities</v>
      </c>
      <c r="BD12" s="42" t="s">
        <v>513</v>
      </c>
      <c r="BE12" s="160" t="s">
        <v>555</v>
      </c>
      <c r="BF12" s="171" t="s">
        <v>520</v>
      </c>
      <c r="BG12" s="4" t="str">
        <f>'Prof Practice Eval Tool'!B78</f>
        <v>Prioritizes Time</v>
      </c>
      <c r="BH12" s="4" t="str">
        <f t="shared" si="7"/>
        <v>II.c.(2) Leading and Managing Systems Change: The principal creates and implements systems to ensure a safe, orderly, and productive environment for student and adult learning toward the achievement of school and district improvement priorities -  / Collaborates with staff to allocate personnel, time, material, and adult learning resources appropriately to achieve the school improvement plan targets / Prioritizes Time</v>
      </c>
      <c r="BI12" s="4" t="str">
        <f t="shared" si="8"/>
        <v>II.c.(2) Collaborates with staff to allocate personnel, time, material, and adult learning resources appropriately to achieve the school improvement plan targets / Prioritizes Time</v>
      </c>
      <c r="BJ12" s="4" t="str">
        <f t="shared" si="9"/>
        <v>II.c.(2) Prioritizes Time</v>
      </c>
      <c r="BK12" s="42" t="str">
        <f t="shared" si="3"/>
        <v>II.c.(2)</v>
      </c>
      <c r="BL12" s="33" t="s">
        <v>664</v>
      </c>
      <c r="BM12" s="4" t="s">
        <v>499</v>
      </c>
      <c r="BN12" s="4" t="str">
        <f>'Formal Observation Matrix (3)'!B10</f>
        <v>Select From List or Leave Blank</v>
      </c>
      <c r="BO12" s="4">
        <f>VLOOKUP(BN12,$BJ$2:$BK$41,2,FALSE)</f>
        <v>0</v>
      </c>
      <c r="BP12" s="4" t="str">
        <f>'Formal Observation Matrix (3)'!C11</f>
        <v>Select Rating or Leave Blank</v>
      </c>
      <c r="BY12" s="205">
        <f>'Prof Practice Rating Scale'!B12</f>
        <v>0.1</v>
      </c>
      <c r="BZ12" s="43" t="str">
        <f>'Prof Practice Rating Scale'!A12</f>
        <v>Unsatisfactory</v>
      </c>
    </row>
    <row r="13" spans="1:78" x14ac:dyDescent="0.2">
      <c r="A13" s="11" t="s">
        <v>105</v>
      </c>
      <c r="E13" s="4" t="s">
        <v>401</v>
      </c>
      <c r="F13" s="4" t="str">
        <f>CONCATENATE('Prof Practice Eval Tool'!G44,"-",'Prof Practice Eval Tool'!G50,"-",'Prof Practice Eval Tool'!G56,"-",'Prof Practice Eval Tool'!G64,"-",'Prof Practice Eval Tool'!G72,"-",'Prof Practice Eval Tool'!G78,"-",'Prof Practice Eval Tool'!G86)</f>
        <v>Select Rating-Select Rating-Select Rating-Select Rating-Select Rating-Select Rating-Select Rating</v>
      </c>
      <c r="N13" s="206">
        <f>'Prof Practice Rating Scale'!B13</f>
        <v>0.11</v>
      </c>
      <c r="O13" s="207" t="str">
        <f>'Prof Practice Rating Scale'!A13</f>
        <v>Unsatisfactory</v>
      </c>
      <c r="P13" s="33" t="str">
        <f t="shared" si="1"/>
        <v>No Growth or Negative Growth - Does not meet any student growth targets; demonstrates negative growth on one or more measures</v>
      </c>
      <c r="S13" s="268" t="s">
        <v>455</v>
      </c>
      <c r="T13" s="268"/>
      <c r="U13" s="268"/>
      <c r="V13" s="268"/>
      <c r="Y13" s="42" t="s">
        <v>330</v>
      </c>
      <c r="AC13" s="33" t="str">
        <f>'Prof Practice Eval Tool'!B86</f>
        <v>Employs Current
Technologies</v>
      </c>
      <c r="AD13" s="33" t="str">
        <f>'Prof Practice Eval Tool'!G63</f>
        <v/>
      </c>
      <c r="AE13" s="33" t="str">
        <f t="shared" si="2"/>
        <v>Employs Current
Technologies (Evaluation Rating - )</v>
      </c>
      <c r="AU13" s="200">
        <v>1.1000000000000001E-3</v>
      </c>
      <c r="AV13" s="110">
        <v>0.36</v>
      </c>
      <c r="AW13" s="110">
        <v>0.11</v>
      </c>
      <c r="AX13" s="110">
        <v>0.36</v>
      </c>
      <c r="AY13" s="110">
        <v>0.11</v>
      </c>
      <c r="BA13" s="42" t="s">
        <v>502</v>
      </c>
      <c r="BB13" s="33" t="s">
        <v>582</v>
      </c>
      <c r="BC13" s="33" t="str">
        <f>'Prof Practice Eval Tool'!B41</f>
        <v>The principal creates and implements systems to ensure a safe, orderly, and productive environment for student and adult learning toward the achievement of school and district improvement priorities</v>
      </c>
      <c r="BD13" s="42" t="s">
        <v>514</v>
      </c>
      <c r="BE13" s="160" t="s">
        <v>556</v>
      </c>
      <c r="BF13" s="171" t="s">
        <v>519</v>
      </c>
      <c r="BG13" s="4" t="str">
        <f>'Prof Practice Eval Tool'!B86</f>
        <v>Employs Current
Technologies</v>
      </c>
      <c r="BH13" s="4" t="str">
        <f t="shared" si="7"/>
        <v>II.d.(1) Leading and Managing Systems Change: The principal creates and implements systems to ensure a safe, orderly, and productive environment for student and adult learning toward the achievement of school and district improvement priorities -  / Employs current technologies / Employs Current
Technologies</v>
      </c>
      <c r="BI13" s="4" t="str">
        <f t="shared" si="8"/>
        <v>II.d.(1) Employs current technologies / Employs Current
Technologies</v>
      </c>
      <c r="BJ13" s="4" t="str">
        <f t="shared" si="9"/>
        <v>II.d.(1) Employs Current
Technologies</v>
      </c>
      <c r="BK13" s="42" t="str">
        <f t="shared" si="3"/>
        <v>II.d.(1)</v>
      </c>
      <c r="BY13" s="205">
        <f>'Prof Practice Rating Scale'!B13</f>
        <v>0.11</v>
      </c>
      <c r="BZ13" s="43" t="str">
        <f>'Prof Practice Rating Scale'!A13</f>
        <v>Unsatisfactory</v>
      </c>
    </row>
    <row r="14" spans="1:78" x14ac:dyDescent="0.2">
      <c r="A14" s="33" t="s">
        <v>508</v>
      </c>
      <c r="E14" s="4" t="s">
        <v>402</v>
      </c>
      <c r="F14" s="4" t="str">
        <f>CONCATENATE('Prof Practice Eval Tool'!G97,"-",'Prof Practice Eval Tool'!G103,"-",'Prof Practice Eval Tool'!G111,"-",'Prof Practice Eval Tool'!G117,"-",'Prof Practice Eval Tool'!G125,"-",'Prof Practice Eval Tool'!G133,"-",'Prof Practice Eval Tool'!G139,"-",'Prof Practice Eval Tool'!G147,"-",'Prof Practice Eval Tool'!G153,"-",'Prof Practice Eval Tool'!G161,"-",'Prof Practice Eval Tool'!G169,"-",'Prof Practice Eval Tool'!G177)</f>
        <v>Select Rating-Select Rating-Select Rating-Select Rating-Select Rating-Select Rating-Select Rating-Select Rating-Select Rating-Select Rating-Select Rating-Select Rating</v>
      </c>
      <c r="N14" s="206">
        <f>'Prof Practice Rating Scale'!B14</f>
        <v>0.12</v>
      </c>
      <c r="O14" s="207" t="str">
        <f>'Prof Practice Rating Scale'!A14</f>
        <v>Unsatisfactory</v>
      </c>
      <c r="P14" s="33" t="str">
        <f t="shared" si="1"/>
        <v>No Growth or Negative Growth - Does not meet any student growth targets; demonstrates negative growth on one or more measures</v>
      </c>
      <c r="S14" s="49" t="s">
        <v>328</v>
      </c>
      <c r="T14" s="67" t="e">
        <f>'Prof Practice Eval Tool'!#REF!</f>
        <v>#REF!</v>
      </c>
      <c r="V14" s="47" t="e">
        <f>IF(Y14="Weighted",CONCATENATE(T14," ",T16," ",T17," ",Y14),IF(Y14="Unweighted",CONCATENATE(T15," ",T16," ",T17," ",Y14,"")))</f>
        <v>#REF!</v>
      </c>
      <c r="Y14" s="43" t="e">
        <f>'Summative &amp; Signatures'!#REF!</f>
        <v>#REF!</v>
      </c>
      <c r="AC14" s="33" t="str">
        <f>'Prof Practice Eval Tool'!B97</f>
        <v>Implements Curricular Scope and Sequence</v>
      </c>
      <c r="AD14" s="33" t="str">
        <f>'Prof Practice Eval Tool'!G64</f>
        <v>Select Rating</v>
      </c>
      <c r="AE14" s="33" t="str">
        <f t="shared" si="2"/>
        <v>Implements Curricular Scope and Sequence (Evaluation Rating - Select Rating)</v>
      </c>
      <c r="AU14" s="200">
        <v>1.1999999999999999E-3</v>
      </c>
      <c r="AV14" s="110">
        <v>0.37</v>
      </c>
      <c r="AW14" s="110">
        <v>0.12</v>
      </c>
      <c r="AX14" s="110">
        <v>0.37</v>
      </c>
      <c r="AY14" s="110">
        <v>0.12</v>
      </c>
      <c r="BA14" s="42" t="s">
        <v>503</v>
      </c>
      <c r="BB14" s="33" t="s">
        <v>583</v>
      </c>
      <c r="BC14" s="33" t="str">
        <f>'Prof Practice Eval Tool'!B94</f>
        <v>The principal works with the school staff and community to develop a research-based framework for effective teaching and learning that is refined continuously to improve instruction for all students</v>
      </c>
      <c r="BD14" s="42" t="s">
        <v>511</v>
      </c>
      <c r="BE14" s="160" t="s">
        <v>557</v>
      </c>
      <c r="BF14" s="171" t="s">
        <v>519</v>
      </c>
      <c r="BG14" s="4" t="str">
        <f>'Prof Practice Eval Tool'!B97</f>
        <v>Implements Curricular Scope and Sequence</v>
      </c>
      <c r="BH14" s="4" t="str">
        <f t="shared" si="7"/>
        <v>III.a.(1) Improving Teaching &amp; Learning: The principal works with the school staff and community to develop a research-based framework for effective teaching and learning that is refined continuously to improve instruction for all students -  /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Implements Curricular Scope and Sequence</v>
      </c>
      <c r="BI14" s="4" t="str">
        <f t="shared" si="8"/>
        <v>III.a.(1)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Implements Curricular Scope and Sequence</v>
      </c>
      <c r="BJ14" s="4" t="str">
        <f t="shared" si="9"/>
        <v>III.a.(1) Implements Curricular Scope and Sequence</v>
      </c>
      <c r="BK14" s="42" t="str">
        <f t="shared" si="3"/>
        <v>III.a.(1)</v>
      </c>
      <c r="BL14" s="33" t="s">
        <v>665</v>
      </c>
      <c r="BM14" s="4" t="s">
        <v>498</v>
      </c>
      <c r="BN14" s="4" t="str">
        <f>'Formal Observation Matrix (4)'!B4</f>
        <v>Select From List or Leave Blank</v>
      </c>
      <c r="BO14" s="4">
        <f>VLOOKUP(BN14,$BJ$2:$BK$41,2,FALSE)</f>
        <v>0</v>
      </c>
      <c r="BP14" s="4" t="str">
        <f>'Formal Observation Matrix (4)'!C5</f>
        <v>Select Rating or Leave Blank</v>
      </c>
      <c r="BY14" s="205">
        <f>'Prof Practice Rating Scale'!B14</f>
        <v>0.12</v>
      </c>
      <c r="BZ14" s="43" t="str">
        <f>'Prof Practice Rating Scale'!A14</f>
        <v>Unsatisfactory</v>
      </c>
    </row>
    <row r="15" spans="1:78" x14ac:dyDescent="0.2">
      <c r="A15" s="11" t="s">
        <v>507</v>
      </c>
      <c r="C15" s="42"/>
      <c r="E15" s="4" t="s">
        <v>403</v>
      </c>
      <c r="F15" s="4" t="str">
        <f>CONCATENATE('Prof Practice Eval Tool'!G188,"-",'Prof Practice Eval Tool'!G196,"-",'Prof Practice Eval Tool'!G204,"-",'Prof Practice Eval Tool'!G212,"-",'Prof Practice Eval Tool'!G218)</f>
        <v>Select Rating-Select Rating-Select Rating-Select Rating-Select Rating</v>
      </c>
      <c r="N15" s="206">
        <f>'Prof Practice Rating Scale'!B15</f>
        <v>0.13</v>
      </c>
      <c r="O15" s="207" t="str">
        <f>'Prof Practice Rating Scale'!A15</f>
        <v>Unsatisfactory</v>
      </c>
      <c r="P15" s="33" t="str">
        <f t="shared" si="1"/>
        <v>No Growth or Negative Growth - Does not meet any student growth targets; demonstrates negative growth on one or more measures</v>
      </c>
      <c r="S15" s="49" t="s">
        <v>329</v>
      </c>
      <c r="T15" s="67" t="str">
        <f>'Prof Practice Eval Tool'!F358</f>
        <v/>
      </c>
      <c r="AC15" s="33" t="str">
        <f>'Prof Practice Eval Tool'!B103</f>
        <v>Reviews Instructional Practices</v>
      </c>
      <c r="AD15" s="33" t="str">
        <f>'Prof Practice Eval Tool'!G71</f>
        <v/>
      </c>
      <c r="AE15" s="33" t="str">
        <f t="shared" si="2"/>
        <v>Reviews Instructional Practices (Evaluation Rating - )</v>
      </c>
      <c r="AU15" s="200">
        <v>1.2999999999999999E-3</v>
      </c>
      <c r="AV15" s="110">
        <v>0.38</v>
      </c>
      <c r="AW15" s="110">
        <v>0.13</v>
      </c>
      <c r="AX15" s="110">
        <v>0.38</v>
      </c>
      <c r="AY15" s="110">
        <v>0.13</v>
      </c>
      <c r="BA15" s="42" t="s">
        <v>503</v>
      </c>
      <c r="BB15" s="33" t="s">
        <v>583</v>
      </c>
      <c r="BC15" s="33" t="str">
        <f>'Prof Practice Eval Tool'!B94</f>
        <v>The principal works with the school staff and community to develop a research-based framework for effective teaching and learning that is refined continuously to improve instruction for all students</v>
      </c>
      <c r="BD15" s="42" t="s">
        <v>511</v>
      </c>
      <c r="BE15" s="160" t="s">
        <v>557</v>
      </c>
      <c r="BF15" s="171" t="s">
        <v>520</v>
      </c>
      <c r="BG15" s="4" t="str">
        <f>'Prof Practice Eval Tool'!B103</f>
        <v>Reviews Instructional Practices</v>
      </c>
      <c r="BH15" s="4" t="str">
        <f t="shared" si="7"/>
        <v>III.a.(2) Improving Teaching &amp; Learning: The principal works with the school staff and community to develop a research-based framework for effective teaching and learning that is refined continuously to improve instruction for all students -  /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Reviews Instructional Practices</v>
      </c>
      <c r="BI15" s="4" t="str">
        <f t="shared" si="8"/>
        <v>III.a.(2)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Reviews Instructional Practices</v>
      </c>
      <c r="BJ15" s="4" t="str">
        <f t="shared" si="9"/>
        <v>III.a.(2) Reviews Instructional Practices</v>
      </c>
      <c r="BK15" s="42" t="str">
        <f t="shared" si="3"/>
        <v>III.a.(2)</v>
      </c>
      <c r="BL15" s="33" t="s">
        <v>665</v>
      </c>
      <c r="BM15" s="4" t="s">
        <v>500</v>
      </c>
      <c r="BN15" s="4" t="str">
        <f>'Formal Observation Matrix (4)'!B7</f>
        <v>Select From List or Leave Blank</v>
      </c>
      <c r="BO15" s="4">
        <f>VLOOKUP(BN15,$BJ$2:$BK$41,2,FALSE)</f>
        <v>0</v>
      </c>
      <c r="BP15" s="4" t="str">
        <f>'Formal Observation Matrix (4)'!C8</f>
        <v>Select Rating or Leave Blank</v>
      </c>
      <c r="BY15" s="205">
        <f>'Prof Practice Rating Scale'!B15</f>
        <v>0.13</v>
      </c>
      <c r="BZ15" s="43" t="str">
        <f>'Prof Practice Rating Scale'!A15</f>
        <v>Unsatisfactory</v>
      </c>
    </row>
    <row r="16" spans="1:78" x14ac:dyDescent="0.2">
      <c r="A16" s="11" t="s">
        <v>102</v>
      </c>
      <c r="B16" s="33"/>
      <c r="C16" s="43"/>
      <c r="E16" s="4" t="s">
        <v>404</v>
      </c>
      <c r="F16" s="4" t="str">
        <f>CONCATENATE('Prof Practice Eval Tool'!G229,"-",'Prof Practice Eval Tool'!G237,"-",'Prof Practice Eval Tool'!G245,"-",'Prof Practice Eval Tool'!G251,"-",'Prof Practice Eval Tool'!G257)</f>
        <v>Select Rating-Select Rating-Select Rating-Select Rating-Select Rating</v>
      </c>
      <c r="N16" s="206">
        <f>'Prof Practice Rating Scale'!B16</f>
        <v>0.14000000000000001</v>
      </c>
      <c r="O16" s="207" t="str">
        <f>'Prof Practice Rating Scale'!A16</f>
        <v>Unsatisfactory</v>
      </c>
      <c r="P16" s="33" t="str">
        <f t="shared" si="1"/>
        <v>No Growth or Negative Growth - Does not meet any student growth targets; demonstrates negative growth on one or more measures</v>
      </c>
      <c r="S16" s="48" t="s">
        <v>302</v>
      </c>
      <c r="T16" s="164" t="str">
        <f>'Goals Matrix'!D10</f>
        <v>Select option for cell E5</v>
      </c>
      <c r="AC16" s="33" t="str">
        <f>'Prof Practice Eval Tool'!B111</f>
        <v>Implements Data Driven Decision Making</v>
      </c>
      <c r="AD16" s="33" t="str">
        <f>'Prof Practice Eval Tool'!G72</f>
        <v>Select Rating</v>
      </c>
      <c r="AE16" s="33" t="str">
        <f t="shared" si="2"/>
        <v>Implements Data Driven Decision Making (Evaluation Rating - Select Rating)</v>
      </c>
      <c r="AU16" s="200">
        <v>1.4E-3</v>
      </c>
      <c r="AV16" s="110">
        <v>0.39</v>
      </c>
      <c r="AW16" s="110">
        <v>0.14000000000000001</v>
      </c>
      <c r="AX16" s="110">
        <v>0.39</v>
      </c>
      <c r="AY16" s="110">
        <v>0.14000000000000001</v>
      </c>
      <c r="BA16" s="42" t="s">
        <v>503</v>
      </c>
      <c r="BB16" s="33" t="s">
        <v>583</v>
      </c>
      <c r="BC16" s="33" t="str">
        <f>'Prof Practice Eval Tool'!B94</f>
        <v>The principal works with the school staff and community to develop a research-based framework for effective teaching and learning that is refined continuously to improve instruction for all students</v>
      </c>
      <c r="BD16" s="42" t="s">
        <v>512</v>
      </c>
      <c r="BE16" s="160" t="s">
        <v>558</v>
      </c>
      <c r="BF16" s="171" t="s">
        <v>519</v>
      </c>
      <c r="BG16" s="4" t="str">
        <f>'Prof Practice Eval Tool'!B111</f>
        <v>Implements Data Driven Decision Making</v>
      </c>
      <c r="BH16" s="4" t="str">
        <f t="shared" si="7"/>
        <v>III.b.(1) Improving Teaching &amp; Learning: The principal works with the school staff and community to develop a research-based framework for effective teaching and learning that is refined continuously to improve instruction for all students -  / Creates a continuous improvement cycle that uses multiple forms of data and student work samples to support individual, team, and school wide improvement goals, identify and address areas of improvement and celebrate successes / Implements Data Driven Decision Making</v>
      </c>
      <c r="BI16" s="4" t="str">
        <f t="shared" si="8"/>
        <v>III.b.(1) Creates a continuous improvement cycle that uses multiple forms of data and student work samples to support individual, team, and school wide improvement goals, identify and address areas of improvement and celebrate successes / Implements Data Driven Decision Making</v>
      </c>
      <c r="BJ16" s="4" t="str">
        <f t="shared" si="9"/>
        <v>III.b.(1) Implements Data Driven Decision Making</v>
      </c>
      <c r="BK16" s="42" t="str">
        <f t="shared" si="3"/>
        <v>III.b.(1)</v>
      </c>
      <c r="BL16" s="33" t="s">
        <v>665</v>
      </c>
      <c r="BM16" s="4" t="s">
        <v>499</v>
      </c>
      <c r="BN16" s="4" t="str">
        <f>'Formal Observation Matrix (4)'!B10</f>
        <v>Select From List or Leave Blank</v>
      </c>
      <c r="BO16" s="4">
        <f>VLOOKUP(BN16,$BJ$2:$BK$41,2,FALSE)</f>
        <v>0</v>
      </c>
      <c r="BP16" s="4" t="str">
        <f>'Formal Observation Matrix (4)'!C11</f>
        <v>Select Rating or Leave Blank</v>
      </c>
      <c r="BY16" s="205">
        <f>'Prof Practice Rating Scale'!B16</f>
        <v>0.14000000000000001</v>
      </c>
      <c r="BZ16" s="43" t="str">
        <f>'Prof Practice Rating Scale'!A16</f>
        <v>Unsatisfactory</v>
      </c>
    </row>
    <row r="17" spans="1:78" x14ac:dyDescent="0.2">
      <c r="A17" s="11" t="s">
        <v>103</v>
      </c>
      <c r="B17" s="33"/>
      <c r="C17" s="43"/>
      <c r="E17" s="4" t="s">
        <v>405</v>
      </c>
      <c r="F17" s="4" t="str">
        <f>CONCATENATE('Prof Practice Eval Tool'!G268,"-",'Prof Practice Eval Tool'!G274,"-",'Prof Practice Eval Tool'!G282,"-",'Prof Practice Eval Tool'!G288,"-",'Prof Practice Eval Tool'!G296,"-",'Prof Practice Eval Tool'!G302)</f>
        <v>Select Rating-Select Rating-Select Rating-Select Rating-Select Rating-Select Rating</v>
      </c>
      <c r="N17" s="206">
        <f>'Prof Practice Rating Scale'!B17</f>
        <v>0.15</v>
      </c>
      <c r="O17" s="207" t="str">
        <f>'Prof Practice Rating Scale'!A17</f>
        <v>Unsatisfactory</v>
      </c>
      <c r="P17" s="33" t="str">
        <f t="shared" si="1"/>
        <v>No Growth or Negative Growth - Does not meet any student growth targets; demonstrates negative growth on one or more measures</v>
      </c>
      <c r="S17" s="49"/>
      <c r="AC17" s="33" t="str">
        <f>'Prof Practice Eval Tool'!B117</f>
        <v>Implements Data-Driven Instruction</v>
      </c>
      <c r="AD17" s="33" t="str">
        <f>'Prof Practice Eval Tool'!G78</f>
        <v>Select Rating</v>
      </c>
      <c r="AE17" s="33" t="str">
        <f t="shared" si="2"/>
        <v>Implements Data-Driven Instruction (Evaluation Rating - Select Rating)</v>
      </c>
      <c r="AU17" s="200">
        <v>1.5E-3</v>
      </c>
      <c r="AV17" s="110">
        <v>0.4</v>
      </c>
      <c r="AW17" s="110">
        <v>0.15</v>
      </c>
      <c r="AX17" s="110">
        <v>0.4</v>
      </c>
      <c r="AY17" s="110">
        <v>0.15</v>
      </c>
      <c r="BA17" s="42" t="s">
        <v>503</v>
      </c>
      <c r="BB17" s="33" t="s">
        <v>583</v>
      </c>
      <c r="BC17" s="33" t="str">
        <f>'Prof Practice Eval Tool'!B94</f>
        <v>The principal works with the school staff and community to develop a research-based framework for effective teaching and learning that is refined continuously to improve instruction for all students</v>
      </c>
      <c r="BD17" s="42" t="s">
        <v>512</v>
      </c>
      <c r="BE17" s="160" t="s">
        <v>558</v>
      </c>
      <c r="BF17" s="171" t="s">
        <v>520</v>
      </c>
      <c r="BG17" s="4" t="str">
        <f>'Prof Practice Eval Tool'!B117</f>
        <v>Implements Data-Driven Instruction</v>
      </c>
      <c r="BH17" s="4" t="str">
        <f t="shared" si="7"/>
        <v>III.b.(2) Improving Teaching &amp; Learning: The principal works with the school staff and community to develop a research-based framework for effective teaching and learning that is refined continuously to improve instruction for all students -  / Creates a continuous improvement cycle that uses multiple forms of data and student work samples to support individual, team, and school wide improvement goals, identify and address areas of improvement and celebrate successes / Implements Data-Driven Instruction</v>
      </c>
      <c r="BI17" s="4" t="str">
        <f t="shared" si="8"/>
        <v>III.b.(2) Creates a continuous improvement cycle that uses multiple forms of data and student work samples to support individual, team, and school wide improvement goals, identify and address areas of improvement and celebrate successes / Implements Data-Driven Instruction</v>
      </c>
      <c r="BJ17" s="4" t="str">
        <f t="shared" si="9"/>
        <v>III.b.(2) Implements Data-Driven Instruction</v>
      </c>
      <c r="BK17" s="42" t="str">
        <f t="shared" si="3"/>
        <v>III.b.(2)</v>
      </c>
      <c r="BY17" s="205">
        <f>'Prof Practice Rating Scale'!B17</f>
        <v>0.15</v>
      </c>
      <c r="BZ17" s="43" t="str">
        <f>'Prof Practice Rating Scale'!A17</f>
        <v>Unsatisfactory</v>
      </c>
    </row>
    <row r="18" spans="1:78" x14ac:dyDescent="0.2">
      <c r="A18" s="11" t="s">
        <v>104</v>
      </c>
      <c r="B18" s="33"/>
      <c r="C18" s="43"/>
      <c r="N18" s="206">
        <f>'Prof Practice Rating Scale'!B18</f>
        <v>0.16</v>
      </c>
      <c r="O18" s="207" t="str">
        <f>'Prof Practice Rating Scale'!A18</f>
        <v>Unsatisfactory</v>
      </c>
      <c r="P18" s="33" t="str">
        <f t="shared" si="1"/>
        <v>No Growth or Negative Growth - Does not meet any student growth targets; demonstrates negative growth on one or more measures</v>
      </c>
      <c r="AC18" s="33" t="str">
        <f>'Prof Practice Eval Tool'!B125</f>
        <v>Uses Disaggregated Data</v>
      </c>
      <c r="AD18" s="33" t="str">
        <f>'Prof Practice Eval Tool'!G85</f>
        <v/>
      </c>
      <c r="AE18" s="33" t="str">
        <f t="shared" si="2"/>
        <v>Uses Disaggregated Data (Evaluation Rating - )</v>
      </c>
      <c r="AU18" s="200">
        <v>1.6000000000000001E-3</v>
      </c>
      <c r="AV18" s="110">
        <v>0.41</v>
      </c>
      <c r="AW18" s="110">
        <v>0.16</v>
      </c>
      <c r="AX18" s="110">
        <v>0.41</v>
      </c>
      <c r="AY18" s="110">
        <v>0.16</v>
      </c>
      <c r="BA18" s="42" t="s">
        <v>503</v>
      </c>
      <c r="BB18" s="33" t="s">
        <v>583</v>
      </c>
      <c r="BC18" s="33" t="str">
        <f>'Prof Practice Eval Tool'!B94</f>
        <v>The principal works with the school staff and community to develop a research-based framework for effective teaching and learning that is refined continuously to improve instruction for all students</v>
      </c>
      <c r="BD18" s="42" t="s">
        <v>513</v>
      </c>
      <c r="BE18" s="160" t="s">
        <v>559</v>
      </c>
      <c r="BF18" s="171" t="s">
        <v>519</v>
      </c>
      <c r="BG18" s="4" t="str">
        <f>'Prof Practice Eval Tool'!B125</f>
        <v>Uses Disaggregated Data</v>
      </c>
      <c r="BH18" s="4" t="str">
        <f t="shared" si="7"/>
        <v>III.c.(1) Improving Teaching &amp; Learning: The principal works with the school staff and community to develop a research-based framework for effective teaching and learning that is refined continuously to improve instruction for all students -  / Implements student interventions that differentiate instruction based on student needs / Uses Disaggregated Data</v>
      </c>
      <c r="BI18" s="4" t="str">
        <f t="shared" si="8"/>
        <v>III.c.(1) Implements student interventions that differentiate instruction based on student needs / Uses Disaggregated Data</v>
      </c>
      <c r="BJ18" s="4" t="str">
        <f t="shared" si="9"/>
        <v>III.c.(1) Uses Disaggregated Data</v>
      </c>
      <c r="BK18" s="42" t="str">
        <f t="shared" si="3"/>
        <v>III.c.(1)</v>
      </c>
      <c r="BL18" s="33" t="s">
        <v>666</v>
      </c>
      <c r="BM18" s="4" t="s">
        <v>498</v>
      </c>
      <c r="BN18" s="4" t="str">
        <f>'Formal Observation Matrix (5)'!B4</f>
        <v>Select From List or Leave Blank</v>
      </c>
      <c r="BO18" s="4">
        <f>VLOOKUP(BN18,$BJ$2:$BK$41,2,FALSE)</f>
        <v>0</v>
      </c>
      <c r="BP18" s="4" t="str">
        <f>'Formal Observation Matrix (5)'!C5</f>
        <v>Select Rating or Leave Blank</v>
      </c>
      <c r="BY18" s="205">
        <f>'Prof Practice Rating Scale'!B18</f>
        <v>0.16</v>
      </c>
      <c r="BZ18" s="43" t="str">
        <f>'Prof Practice Rating Scale'!A18</f>
        <v>Unsatisfactory</v>
      </c>
    </row>
    <row r="19" spans="1:78" x14ac:dyDescent="0.2">
      <c r="A19" s="11" t="s">
        <v>105</v>
      </c>
      <c r="B19" s="33"/>
      <c r="C19" s="43"/>
      <c r="N19" s="206">
        <f>'Prof Practice Rating Scale'!B19</f>
        <v>0.17</v>
      </c>
      <c r="O19" s="207" t="str">
        <f>'Prof Practice Rating Scale'!A19</f>
        <v>Unsatisfactory</v>
      </c>
      <c r="P19" s="33" t="str">
        <f t="shared" si="1"/>
        <v>No Growth or Negative Growth - Does not meet any student growth targets; demonstrates negative growth on one or more measures</v>
      </c>
      <c r="U19" s="49" t="s">
        <v>324</v>
      </c>
      <c r="V19" s="67" t="str">
        <f>'Prof Practice Eval Tool'!F358</f>
        <v/>
      </c>
      <c r="AC19" s="33" t="str">
        <f>'Prof Practice Eval Tool'!B133</f>
        <v>Selects and Assigns Effective Teachers</v>
      </c>
      <c r="AD19" s="33" t="str">
        <f>'Prof Practice Eval Tool'!G86</f>
        <v>Select Rating</v>
      </c>
      <c r="AE19" s="33" t="str">
        <f t="shared" si="2"/>
        <v>Selects and Assigns Effective Teachers (Evaluation Rating - Select Rating)</v>
      </c>
      <c r="AU19" s="200">
        <v>1.6999999999999999E-3</v>
      </c>
      <c r="AV19" s="110">
        <v>0.42</v>
      </c>
      <c r="AW19" s="110">
        <v>0.17</v>
      </c>
      <c r="AX19" s="110">
        <v>0.42</v>
      </c>
      <c r="AY19" s="110">
        <v>0.17</v>
      </c>
      <c r="BA19" s="42" t="s">
        <v>503</v>
      </c>
      <c r="BB19" s="33" t="s">
        <v>583</v>
      </c>
      <c r="BC19" s="33" t="str">
        <f>'Prof Practice Eval Tool'!B94</f>
        <v>The principal works with the school staff and community to develop a research-based framework for effective teaching and learning that is refined continuously to improve instruction for all students</v>
      </c>
      <c r="BD19" s="42" t="s">
        <v>514</v>
      </c>
      <c r="BE19" s="160" t="s">
        <v>560</v>
      </c>
      <c r="BF19" s="171" t="s">
        <v>519</v>
      </c>
      <c r="BG19" s="4" t="str">
        <f>'Prof Practice Eval Tool'!B133</f>
        <v>Selects and Assigns Effective Teachers</v>
      </c>
      <c r="BH19" s="4" t="str">
        <f t="shared" si="7"/>
        <v>III.d.(1) Improving Teaching &amp; Learning: The principal works with the school staff and community to develop a research-based framework for effective teaching and learning that is refined continuously to improve instruction for all students -  / Selects and retains teachers with the expertise to deliver instruction that maximizes student learning / Selects and Assigns Effective Teachers</v>
      </c>
      <c r="BI19" s="4" t="str">
        <f t="shared" si="8"/>
        <v>III.d.(1) Selects and retains teachers with the expertise to deliver instruction that maximizes student learning / Selects and Assigns Effective Teachers</v>
      </c>
      <c r="BJ19" s="4" t="str">
        <f t="shared" si="9"/>
        <v>III.d.(1) Selects and Assigns Effective Teachers</v>
      </c>
      <c r="BK19" s="42" t="str">
        <f t="shared" si="3"/>
        <v>III.d.(1)</v>
      </c>
      <c r="BL19" s="33" t="s">
        <v>666</v>
      </c>
      <c r="BM19" s="4" t="s">
        <v>500</v>
      </c>
      <c r="BN19" s="4" t="str">
        <f>'Formal Observation Matrix (5)'!B7</f>
        <v>Select From List or Leave Blank</v>
      </c>
      <c r="BO19" s="4">
        <f>VLOOKUP(BN19,$BJ$2:$BK$41,2,FALSE)</f>
        <v>0</v>
      </c>
      <c r="BP19" s="4" t="str">
        <f>'Formal Observation Matrix (5)'!C8</f>
        <v>Select Rating or Leave Blank</v>
      </c>
      <c r="BY19" s="205">
        <f>'Prof Practice Rating Scale'!B19</f>
        <v>0.17</v>
      </c>
      <c r="BZ19" s="43" t="str">
        <f>'Prof Practice Rating Scale'!A19</f>
        <v>Unsatisfactory</v>
      </c>
    </row>
    <row r="20" spans="1:78" x14ac:dyDescent="0.2">
      <c r="A20" s="4" t="s">
        <v>398</v>
      </c>
      <c r="N20" s="206">
        <f>'Prof Practice Rating Scale'!B20</f>
        <v>0.18</v>
      </c>
      <c r="O20" s="207" t="str">
        <f>'Prof Practice Rating Scale'!A20</f>
        <v>Unsatisfactory</v>
      </c>
      <c r="P20" s="33" t="str">
        <f t="shared" si="1"/>
        <v>No Growth or Negative Growth - Does not meet any student growth targets; demonstrates negative growth on one or more measures</v>
      </c>
      <c r="U20" s="49" t="s">
        <v>325</v>
      </c>
      <c r="V20" s="67" t="e">
        <f>'Prof Practice Eval Tool'!#REF!</f>
        <v>#REF!</v>
      </c>
      <c r="AC20" s="33" t="str">
        <f>'Prof Practice Eval Tool'!B139</f>
        <v>Retains Effective Teachers</v>
      </c>
      <c r="AD20" s="33" t="str">
        <f>'Prof Practice Eval Tool'!G96</f>
        <v/>
      </c>
      <c r="AE20" s="33" t="str">
        <f t="shared" si="2"/>
        <v>Retains Effective Teachers (Evaluation Rating - )</v>
      </c>
      <c r="AU20" s="200">
        <v>1.8E-3</v>
      </c>
      <c r="AV20" s="110">
        <v>0.43</v>
      </c>
      <c r="AW20" s="110">
        <v>0.18</v>
      </c>
      <c r="AX20" s="110">
        <v>0.43</v>
      </c>
      <c r="AY20" s="110">
        <v>0.18</v>
      </c>
      <c r="BA20" s="42" t="s">
        <v>503</v>
      </c>
      <c r="BB20" s="33" t="s">
        <v>583</v>
      </c>
      <c r="BC20" s="33" t="str">
        <f>'Prof Practice Eval Tool'!B94</f>
        <v>The principal works with the school staff and community to develop a research-based framework for effective teaching and learning that is refined continuously to improve instruction for all students</v>
      </c>
      <c r="BD20" s="42" t="s">
        <v>514</v>
      </c>
      <c r="BE20" s="160" t="s">
        <v>560</v>
      </c>
      <c r="BF20" s="171" t="s">
        <v>520</v>
      </c>
      <c r="BG20" s="4" t="str">
        <f>'Prof Practice Eval Tool'!B139</f>
        <v>Retains Effective Teachers</v>
      </c>
      <c r="BH20" s="4" t="str">
        <f t="shared" si="7"/>
        <v>III.d.(2) Improving Teaching &amp; Learning: The principal works with the school staff and community to develop a research-based framework for effective teaching and learning that is refined continuously to improve instruction for all students -  / Selects and retains teachers with the expertise to deliver instruction that maximizes student learning / Retains Effective Teachers</v>
      </c>
      <c r="BI20" s="4" t="str">
        <f t="shared" si="8"/>
        <v>III.d.(2) Selects and retains teachers with the expertise to deliver instruction that maximizes student learning / Retains Effective Teachers</v>
      </c>
      <c r="BJ20" s="4" t="str">
        <f t="shared" si="9"/>
        <v>III.d.(2) Retains Effective Teachers</v>
      </c>
      <c r="BK20" s="42" t="str">
        <f t="shared" si="3"/>
        <v>III.d.(2)</v>
      </c>
      <c r="BL20" s="33" t="s">
        <v>666</v>
      </c>
      <c r="BM20" s="4" t="s">
        <v>499</v>
      </c>
      <c r="BN20" s="4" t="str">
        <f>'Formal Observation Matrix (5)'!B10</f>
        <v>Select From List or Leave Blank</v>
      </c>
      <c r="BO20" s="4">
        <f>VLOOKUP(BN20,$BJ$2:$BK$41,2,FALSE)</f>
        <v>0</v>
      </c>
      <c r="BP20" s="4" t="str">
        <f>'Formal Observation Matrix (5)'!C11</f>
        <v>Select Rating or Leave Blank</v>
      </c>
      <c r="BY20" s="205">
        <f>'Prof Practice Rating Scale'!B20</f>
        <v>0.18</v>
      </c>
      <c r="BZ20" s="43" t="str">
        <f>'Prof Practice Rating Scale'!A20</f>
        <v>Unsatisfactory</v>
      </c>
    </row>
    <row r="21" spans="1:78" x14ac:dyDescent="0.2">
      <c r="A21" s="11"/>
      <c r="N21" s="206">
        <f>'Prof Practice Rating Scale'!B21</f>
        <v>0.19</v>
      </c>
      <c r="O21" s="207" t="str">
        <f>'Prof Practice Rating Scale'!A21</f>
        <v>Unsatisfactory</v>
      </c>
      <c r="P21" s="33" t="str">
        <f t="shared" si="1"/>
        <v>No Growth or Negative Growth - Does not meet any student growth targets; demonstrates negative growth on one or more measures</v>
      </c>
      <c r="AC21" s="33" t="str">
        <f>'Prof Practice Eval Tool'!B147</f>
        <v>Observes Staff and Gives Feedback</v>
      </c>
      <c r="AD21" s="33" t="str">
        <f>'Prof Practice Eval Tool'!G97</f>
        <v>Select Rating</v>
      </c>
      <c r="AE21" s="33" t="str">
        <f t="shared" si="2"/>
        <v>Observes Staff and Gives Feedback (Evaluation Rating - Select Rating)</v>
      </c>
      <c r="AU21" s="200">
        <v>1.9E-3</v>
      </c>
      <c r="AV21" s="110">
        <v>0.44</v>
      </c>
      <c r="AW21" s="110">
        <v>0.19</v>
      </c>
      <c r="AX21" s="110">
        <v>0.44</v>
      </c>
      <c r="AY21" s="110">
        <v>0.19</v>
      </c>
      <c r="BA21" s="42" t="s">
        <v>503</v>
      </c>
      <c r="BB21" s="33" t="s">
        <v>583</v>
      </c>
      <c r="BC21" s="33" t="str">
        <f>'Prof Practice Eval Tool'!B94</f>
        <v>The principal works with the school staff and community to develop a research-based framework for effective teaching and learning that is refined continuously to improve instruction for all students</v>
      </c>
      <c r="BD21" s="42" t="s">
        <v>515</v>
      </c>
      <c r="BE21" s="160" t="s">
        <v>561</v>
      </c>
      <c r="BF21" s="171" t="s">
        <v>519</v>
      </c>
      <c r="BG21" s="4" t="str">
        <f>'Prof Practice Eval Tool'!B147</f>
        <v>Observes Staff and Gives Feedback</v>
      </c>
      <c r="BH21" s="4" t="str">
        <f t="shared" si="7"/>
        <v>III.e.(1) Improving Teaching &amp; Learning: The principal works with the school staff and community to develop a research-based framework for effective teaching and learning that is refined continuously to improve instruction for all students -  /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Observes Staff and Gives Feedback</v>
      </c>
      <c r="BI21" s="4" t="str">
        <f t="shared" si="8"/>
        <v>III.e.(1)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Observes Staff and Gives Feedback</v>
      </c>
      <c r="BJ21" s="4" t="str">
        <f t="shared" si="9"/>
        <v>III.e.(1) Observes Staff and Gives Feedback</v>
      </c>
      <c r="BK21" s="42" t="str">
        <f t="shared" si="3"/>
        <v>III.e.(1)</v>
      </c>
      <c r="BY21" s="205">
        <f>'Prof Practice Rating Scale'!B21</f>
        <v>0.19</v>
      </c>
      <c r="BZ21" s="43" t="str">
        <f>'Prof Practice Rating Scale'!A21</f>
        <v>Unsatisfactory</v>
      </c>
    </row>
    <row r="22" spans="1:78" x14ac:dyDescent="0.2">
      <c r="A22" s="11"/>
      <c r="N22" s="206">
        <f>'Prof Practice Rating Scale'!B22</f>
        <v>0.2</v>
      </c>
      <c r="O22" s="207" t="str">
        <f>'Prof Practice Rating Scale'!A22</f>
        <v>Unsatisfactory</v>
      </c>
      <c r="P22" s="33" t="str">
        <f t="shared" si="1"/>
        <v>No Growth or Negative Growth - Does not meet any student growth targets; demonstrates negative growth on one or more measures</v>
      </c>
      <c r="S22"/>
      <c r="T22"/>
      <c r="U22"/>
      <c r="V22"/>
      <c r="W22"/>
      <c r="X22"/>
      <c r="Y22"/>
      <c r="Z22"/>
      <c r="AC22" s="33" t="str">
        <f>'Prof Practice Eval Tool'!B153</f>
        <v>Evaluates Staff</v>
      </c>
      <c r="AD22" s="33" t="str">
        <f>'Prof Practice Eval Tool'!G103</f>
        <v>Select Rating</v>
      </c>
      <c r="AE22" s="33" t="str">
        <f t="shared" si="2"/>
        <v>Evaluates Staff (Evaluation Rating - Select Rating)</v>
      </c>
      <c r="AU22" s="200">
        <v>2E-3</v>
      </c>
      <c r="AV22" s="110">
        <v>0.45</v>
      </c>
      <c r="AW22" s="110">
        <v>0.2</v>
      </c>
      <c r="AX22" s="110">
        <v>0.45</v>
      </c>
      <c r="AY22" s="110">
        <v>0.2</v>
      </c>
      <c r="BA22" s="42" t="s">
        <v>503</v>
      </c>
      <c r="BB22" s="33" t="s">
        <v>583</v>
      </c>
      <c r="BC22" s="33" t="str">
        <f>'Prof Practice Eval Tool'!B94</f>
        <v>The principal works with the school staff and community to develop a research-based framework for effective teaching and learning that is refined continuously to improve instruction for all students</v>
      </c>
      <c r="BD22" s="42" t="s">
        <v>515</v>
      </c>
      <c r="BE22" s="160" t="s">
        <v>561</v>
      </c>
      <c r="BF22" s="171" t="s">
        <v>520</v>
      </c>
      <c r="BG22" s="4" t="str">
        <f>'Prof Practice Eval Tool'!B153</f>
        <v>Evaluates Staff</v>
      </c>
      <c r="BH22" s="4" t="str">
        <f t="shared" si="7"/>
        <v>III.e.(2) Improving Teaching &amp; Learning: The principal works with the school staff and community to develop a research-based framework for effective teaching and learning that is refined continuously to improve instruction for all students -  /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Evaluates Staff</v>
      </c>
      <c r="BI22" s="4" t="str">
        <f t="shared" si="8"/>
        <v>III.e.(2)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Evaluates Staff</v>
      </c>
      <c r="BJ22" s="4" t="str">
        <f t="shared" si="9"/>
        <v>III.e.(2) Evaluates Staff</v>
      </c>
      <c r="BK22" s="42" t="str">
        <f t="shared" si="3"/>
        <v>III.e.(2)</v>
      </c>
      <c r="BL22" s="33" t="s">
        <v>667</v>
      </c>
      <c r="BM22" s="4" t="s">
        <v>498</v>
      </c>
      <c r="BN22" s="4" t="str">
        <f>'Formal Observation Matrix (6)'!B4</f>
        <v>Select From List or Leave Blank</v>
      </c>
      <c r="BO22" s="4">
        <f>VLOOKUP(BN22,$BJ$2:$BK$41,2,FALSE)</f>
        <v>0</v>
      </c>
      <c r="BP22" s="4" t="str">
        <f>'Formal Observation Matrix (6)'!C5</f>
        <v>Select Rating or Leave Blank</v>
      </c>
      <c r="BY22" s="205">
        <f>'Prof Practice Rating Scale'!B22</f>
        <v>0.2</v>
      </c>
      <c r="BZ22" s="43" t="str">
        <f>'Prof Practice Rating Scale'!A22</f>
        <v>Unsatisfactory</v>
      </c>
    </row>
    <row r="23" spans="1:78" x14ac:dyDescent="0.2">
      <c r="A23" s="11"/>
      <c r="N23" s="206">
        <f>'Prof Practice Rating Scale'!B23</f>
        <v>0.21</v>
      </c>
      <c r="O23" s="207" t="str">
        <f>'Prof Practice Rating Scale'!A23</f>
        <v>Unsatisfactory</v>
      </c>
      <c r="P23" s="33" t="str">
        <f t="shared" si="1"/>
        <v>No Growth or Negative Growth - Does not meet any student growth targets; demonstrates negative growth on one or more measures</v>
      </c>
      <c r="S23"/>
      <c r="T23"/>
      <c r="U23"/>
      <c r="V23"/>
      <c r="W23"/>
      <c r="X23"/>
      <c r="Y23"/>
      <c r="Z23"/>
      <c r="AC23" s="33" t="str">
        <f>'Prof Practice Eval Tool'!B161</f>
        <v>Develops an Instructional Team</v>
      </c>
      <c r="AD23" s="33" t="str">
        <f>'Prof Practice Eval Tool'!G110</f>
        <v/>
      </c>
      <c r="AE23" s="33" t="str">
        <f t="shared" si="2"/>
        <v>Develops an Instructional Team (Evaluation Rating - )</v>
      </c>
      <c r="AU23" s="200">
        <v>2.0999999999999999E-3</v>
      </c>
      <c r="AV23" s="110">
        <v>0.46</v>
      </c>
      <c r="AW23" s="110">
        <v>0.21</v>
      </c>
      <c r="AX23" s="110">
        <v>0.46</v>
      </c>
      <c r="AY23" s="110">
        <v>0.21</v>
      </c>
      <c r="BA23" s="42" t="s">
        <v>503</v>
      </c>
      <c r="BB23" s="33" t="s">
        <v>583</v>
      </c>
      <c r="BC23" s="33" t="str">
        <f>'Prof Practice Eval Tool'!B94</f>
        <v>The principal works with the school staff and community to develop a research-based framework for effective teaching and learning that is refined continuously to improve instruction for all students</v>
      </c>
      <c r="BD23" s="42" t="s">
        <v>516</v>
      </c>
      <c r="BE23" s="160" t="s">
        <v>562</v>
      </c>
      <c r="BF23" s="171" t="s">
        <v>519</v>
      </c>
      <c r="BG23" s="4" t="str">
        <f>'Prof Practice Eval Tool'!B161</f>
        <v>Develops an Instructional Team</v>
      </c>
      <c r="BH23" s="4" t="str">
        <f t="shared" si="7"/>
        <v>III.f.(1) Improving Teaching &amp; Learning: The principal works with the school staff and community to develop a research-based framework for effective teaching and learning that is refined continuously to improve instruction for all students -  / Ensures the training, development, and support for high-performing instructional teacher teams to support adult learning and development to advance student learning and performance / Develops an Instructional Team</v>
      </c>
      <c r="BI23" s="4" t="str">
        <f t="shared" si="8"/>
        <v>III.f.(1) Ensures the training, development, and support for high-performing instructional teacher teams to support adult learning and development to advance student learning and performance / Develops an Instructional Team</v>
      </c>
      <c r="BJ23" s="4" t="str">
        <f t="shared" si="9"/>
        <v>III.f.(1) Develops an Instructional Team</v>
      </c>
      <c r="BK23" s="42" t="str">
        <f t="shared" si="3"/>
        <v>III.f.(1)</v>
      </c>
      <c r="BL23" s="33" t="s">
        <v>667</v>
      </c>
      <c r="BM23" s="4" t="s">
        <v>500</v>
      </c>
      <c r="BN23" s="4" t="str">
        <f>'Formal Observation Matrix (6)'!B7</f>
        <v>Select From List or Leave Blank</v>
      </c>
      <c r="BO23" s="4">
        <f>VLOOKUP(BN23,$BJ$2:$BK$41,2,FALSE)</f>
        <v>0</v>
      </c>
      <c r="BP23" s="4" t="str">
        <f>'Formal Observation Matrix (6)'!C8</f>
        <v>Select Rating or Leave Blank</v>
      </c>
      <c r="BY23" s="205">
        <f>'Prof Practice Rating Scale'!B23</f>
        <v>0.21</v>
      </c>
      <c r="BZ23" s="43" t="str">
        <f>'Prof Practice Rating Scale'!A23</f>
        <v>Unsatisfactory</v>
      </c>
    </row>
    <row r="24" spans="1:78" x14ac:dyDescent="0.2">
      <c r="A24" s="11"/>
      <c r="N24" s="206">
        <f>'Prof Practice Rating Scale'!B24</f>
        <v>0.22</v>
      </c>
      <c r="O24" s="207" t="str">
        <f>'Prof Practice Rating Scale'!A24</f>
        <v>Unsatisfactory</v>
      </c>
      <c r="P24" s="33" t="str">
        <f t="shared" si="1"/>
        <v>No Growth or Negative Growth - Does not meet any student growth targets; demonstrates negative growth on one or more measures</v>
      </c>
      <c r="S24"/>
      <c r="T24"/>
      <c r="U24"/>
      <c r="V24"/>
      <c r="W24"/>
      <c r="X24"/>
      <c r="Y24"/>
      <c r="Z24"/>
      <c r="AC24" s="33" t="str">
        <f>'Prof Practice Eval Tool'!B169</f>
        <v>Implements Professional Learning</v>
      </c>
      <c r="AD24" s="33" t="str">
        <f>'Prof Practice Eval Tool'!G111</f>
        <v>Select Rating</v>
      </c>
      <c r="AE24" s="33" t="str">
        <f t="shared" si="2"/>
        <v>Implements Professional Learning (Evaluation Rating - Select Rating)</v>
      </c>
      <c r="AU24" s="200">
        <v>2.2000000000000001E-3</v>
      </c>
      <c r="AV24" s="110">
        <v>0.47</v>
      </c>
      <c r="AW24" s="110">
        <v>0.22</v>
      </c>
      <c r="AX24" s="110">
        <v>0.47</v>
      </c>
      <c r="AY24" s="110">
        <v>0.22</v>
      </c>
      <c r="BA24" s="42" t="s">
        <v>503</v>
      </c>
      <c r="BB24" s="33" t="s">
        <v>583</v>
      </c>
      <c r="BC24" s="33" t="str">
        <f>'Prof Practice Eval Tool'!B94</f>
        <v>The principal works with the school staff and community to develop a research-based framework for effective teaching and learning that is refined continuously to improve instruction for all students</v>
      </c>
      <c r="BD24" s="42" t="s">
        <v>517</v>
      </c>
      <c r="BE24" s="160" t="s">
        <v>563</v>
      </c>
      <c r="BF24" s="171" t="s">
        <v>519</v>
      </c>
      <c r="BG24" s="4" t="str">
        <f>'Prof Practice Eval Tool'!B169</f>
        <v>Implements Professional Learning</v>
      </c>
      <c r="BH24" s="4" t="str">
        <f t="shared" si="7"/>
        <v>III.g.(1) Improving Teaching &amp; Learning: The principal works with the school staff and community to develop a research-based framework for effective teaching and learning that is refined continuously to improve instruction for all students -  / Supports the system for providing data-driven professional development and sharing of effective practice by thoughtfully providing and protecting staff time intentionally allocated for this purpose / Implements Professional Learning</v>
      </c>
      <c r="BI24" s="4" t="str">
        <f t="shared" si="8"/>
        <v>III.g.(1) Supports the system for providing data-driven professional development and sharing of effective practice by thoughtfully providing and protecting staff time intentionally allocated for this purpose / Implements Professional Learning</v>
      </c>
      <c r="BJ24" s="4" t="str">
        <f t="shared" si="9"/>
        <v>III.g.(1) Implements Professional Learning</v>
      </c>
      <c r="BK24" s="42" t="str">
        <f t="shared" si="3"/>
        <v>III.g.(1)</v>
      </c>
      <c r="BL24" s="33" t="s">
        <v>667</v>
      </c>
      <c r="BM24" s="4" t="s">
        <v>499</v>
      </c>
      <c r="BN24" s="4" t="str">
        <f>'Formal Observation Matrix (6)'!B10</f>
        <v>Select From List or Leave Blank</v>
      </c>
      <c r="BO24" s="4">
        <f>VLOOKUP(BN24,$BJ$2:$BK$41,2,FALSE)</f>
        <v>0</v>
      </c>
      <c r="BP24" s="4" t="str">
        <f>'Formal Observation Matrix (6)'!C11</f>
        <v>Select Rating or Leave Blank</v>
      </c>
      <c r="BY24" s="205">
        <f>'Prof Practice Rating Scale'!B24</f>
        <v>0.22</v>
      </c>
      <c r="BZ24" s="43" t="str">
        <f>'Prof Practice Rating Scale'!A24</f>
        <v>Unsatisfactory</v>
      </c>
    </row>
    <row r="25" spans="1:78" x14ac:dyDescent="0.2">
      <c r="A25" s="33"/>
      <c r="N25" s="206">
        <f>'Prof Practice Rating Scale'!B25</f>
        <v>0.23</v>
      </c>
      <c r="O25" s="207" t="str">
        <f>'Prof Practice Rating Scale'!A25</f>
        <v>Unsatisfactory</v>
      </c>
      <c r="P25" s="33" t="str">
        <f t="shared" si="1"/>
        <v>No Growth or Negative Growth - Does not meet any student growth targets; demonstrates negative growth on one or more measures</v>
      </c>
      <c r="S25"/>
      <c r="T25"/>
      <c r="U25"/>
      <c r="V25"/>
      <c r="W25"/>
      <c r="X25"/>
      <c r="Y25"/>
      <c r="Z25"/>
      <c r="AC25" s="33" t="str">
        <f>'Prof Practice Eval Tool'!B177</f>
        <v>Promoting Growth of Technology</v>
      </c>
      <c r="AD25" s="33" t="str">
        <f>'Prof Practice Eval Tool'!G117</f>
        <v>Select Rating</v>
      </c>
      <c r="AE25" s="33" t="str">
        <f t="shared" si="2"/>
        <v>Promoting Growth of Technology (Evaluation Rating - Select Rating)</v>
      </c>
      <c r="AU25" s="200">
        <v>2.3E-3</v>
      </c>
      <c r="AV25" s="110">
        <v>0.48</v>
      </c>
      <c r="AW25" s="110">
        <v>0.23</v>
      </c>
      <c r="AX25" s="110">
        <v>0.48</v>
      </c>
      <c r="AY25" s="110">
        <v>0.23</v>
      </c>
      <c r="BA25" s="42" t="s">
        <v>503</v>
      </c>
      <c r="BB25" s="33" t="s">
        <v>583</v>
      </c>
      <c r="BC25" s="33" t="str">
        <f>'Prof Practice Eval Tool'!B94</f>
        <v>The principal works with the school staff and community to develop a research-based framework for effective teaching and learning that is refined continuously to improve instruction for all students</v>
      </c>
      <c r="BD25" s="42" t="s">
        <v>518</v>
      </c>
      <c r="BE25" s="160" t="s">
        <v>564</v>
      </c>
      <c r="BF25" s="171" t="s">
        <v>519</v>
      </c>
      <c r="BG25" s="4" t="str">
        <f>'Prof Practice Eval Tool'!B177</f>
        <v>Promoting Growth of Technology</v>
      </c>
      <c r="BH25" s="4" t="str">
        <f t="shared" si="7"/>
        <v>III.h.(1) Improving Teaching &amp; Learning: The principal works with the school staff and community to develop a research-based framework for effective teaching and learning that is refined continuously to improve instruction for all students -  / Advances Instructional Technology within the learning environment / Promoting Growth of Technology</v>
      </c>
      <c r="BI25" s="4" t="str">
        <f t="shared" si="8"/>
        <v>III.h.(1) Advances Instructional Technology within the learning environment / Promoting Growth of Technology</v>
      </c>
      <c r="BJ25" s="4" t="str">
        <f t="shared" si="9"/>
        <v>III.h.(1) Promoting Growth of Technology</v>
      </c>
      <c r="BK25" s="42" t="str">
        <f t="shared" si="3"/>
        <v>III.h.(1)</v>
      </c>
      <c r="BL25" s="33"/>
      <c r="BY25" s="205">
        <f>'Prof Practice Rating Scale'!B25</f>
        <v>0.23</v>
      </c>
      <c r="BZ25" s="43" t="str">
        <f>'Prof Practice Rating Scale'!A25</f>
        <v>Unsatisfactory</v>
      </c>
    </row>
    <row r="26" spans="1:78" x14ac:dyDescent="0.2">
      <c r="N26" s="206">
        <f>'Prof Practice Rating Scale'!B26</f>
        <v>0.24</v>
      </c>
      <c r="O26" s="207" t="str">
        <f>'Prof Practice Rating Scale'!A26</f>
        <v>Unsatisfactory</v>
      </c>
      <c r="P26" s="33" t="str">
        <f t="shared" si="1"/>
        <v>No Growth or Negative Growth - Does not meet any student growth targets; demonstrates negative growth on one or more measures</v>
      </c>
      <c r="S26"/>
      <c r="T26"/>
      <c r="U26"/>
      <c r="V26"/>
      <c r="W26"/>
      <c r="X26"/>
      <c r="Y26"/>
      <c r="Z26"/>
      <c r="AC26" s="33" t="str">
        <f>'Prof Practice Eval Tool'!B188</f>
        <v>Builds Ongoing Relationships</v>
      </c>
      <c r="AD26" s="33" t="str">
        <f>'Prof Practice Eval Tool'!G124</f>
        <v/>
      </c>
      <c r="AE26" s="33" t="str">
        <f t="shared" si="2"/>
        <v>Builds Ongoing Relationships (Evaluation Rating - )</v>
      </c>
      <c r="AU26" s="200">
        <v>2.3999999999999998E-3</v>
      </c>
      <c r="AV26" s="110">
        <v>0.49</v>
      </c>
      <c r="AW26" s="110">
        <v>0.24</v>
      </c>
      <c r="AX26" s="110">
        <v>0.49</v>
      </c>
      <c r="AY26" s="110">
        <v>0.24</v>
      </c>
      <c r="BA26" s="42" t="s">
        <v>504</v>
      </c>
      <c r="BB26" s="33" t="s">
        <v>584</v>
      </c>
      <c r="BC26" s="33" t="str">
        <f>'Prof Practice Eval Tool'!B185</f>
        <v>The principal creates a collaborative school community where the school, staff, families, and community interact regularly and share ownership for the success of the school</v>
      </c>
      <c r="BD26" s="42" t="s">
        <v>511</v>
      </c>
      <c r="BE26" s="160" t="s">
        <v>565</v>
      </c>
      <c r="BF26" s="171" t="s">
        <v>519</v>
      </c>
      <c r="BG26" s="4" t="str">
        <f>'Prof Practice Eval Tool'!B188</f>
        <v>Builds Ongoing Relationships</v>
      </c>
      <c r="BH26" s="4" t="str">
        <f t="shared" si="7"/>
        <v>IV.a.(1) Building &amp; Maintaining Collaborative Relationships: The principal creates a collaborative school community where the school, staff, families, and community interact regularly and share ownership for the success of the school -  / Creates, develops and sustains relationships that result in active student engagement in the learning process / Builds Ongoing Relationships</v>
      </c>
      <c r="BI26" s="4" t="str">
        <f t="shared" si="8"/>
        <v>IV.a.(1) Creates, develops and sustains relationships that result in active student engagement in the learning process / Builds Ongoing Relationships</v>
      </c>
      <c r="BJ26" s="4" t="str">
        <f t="shared" si="9"/>
        <v>IV.a.(1) Builds Ongoing Relationships</v>
      </c>
      <c r="BK26" s="42" t="str">
        <f t="shared" si="3"/>
        <v>IV.a.(1)</v>
      </c>
      <c r="BY26" s="205">
        <f>'Prof Practice Rating Scale'!B26</f>
        <v>0.24</v>
      </c>
      <c r="BZ26" s="43" t="str">
        <f>'Prof Practice Rating Scale'!A26</f>
        <v>Unsatisfactory</v>
      </c>
    </row>
    <row r="27" spans="1:78" x14ac:dyDescent="0.2">
      <c r="N27" s="206">
        <f>'Prof Practice Rating Scale'!B27</f>
        <v>0.25</v>
      </c>
      <c r="O27" s="207" t="str">
        <f>'Prof Practice Rating Scale'!A27</f>
        <v>Unsatisfactory</v>
      </c>
      <c r="P27" s="33" t="str">
        <f t="shared" si="1"/>
        <v>No Growth or Negative Growth - Does not meet any student growth targets; demonstrates negative growth on one or more measures</v>
      </c>
      <c r="S27"/>
      <c r="T27"/>
      <c r="U27"/>
      <c r="V27"/>
      <c r="W27"/>
      <c r="X27"/>
      <c r="Y27"/>
      <c r="Z27"/>
      <c r="AC27" s="33" t="str">
        <f>'Prof Practice Eval Tool'!B196</f>
        <v>Includes Multiple Voices and Perspectives</v>
      </c>
      <c r="AD27" s="33" t="str">
        <f>'Prof Practice Eval Tool'!G125</f>
        <v>Select Rating</v>
      </c>
      <c r="AE27" s="33" t="str">
        <f t="shared" si="2"/>
        <v>Includes Multiple Voices and Perspectives (Evaluation Rating - Select Rating)</v>
      </c>
      <c r="AU27" s="200">
        <v>2.5000000000000001E-3</v>
      </c>
      <c r="AV27" s="110">
        <v>0.5</v>
      </c>
      <c r="AW27" s="110">
        <v>0.25</v>
      </c>
      <c r="AX27" s="110">
        <v>0.5</v>
      </c>
      <c r="AY27" s="110">
        <v>0.25</v>
      </c>
      <c r="BA27" s="42" t="s">
        <v>504</v>
      </c>
      <c r="BB27" s="33" t="s">
        <v>584</v>
      </c>
      <c r="BC27" s="33" t="str">
        <f>'Prof Practice Eval Tool'!B185</f>
        <v>The principal creates a collaborative school community where the school, staff, families, and community interact regularly and share ownership for the success of the school</v>
      </c>
      <c r="BD27" s="42" t="s">
        <v>512</v>
      </c>
      <c r="BE27" s="160" t="s">
        <v>566</v>
      </c>
      <c r="BF27" s="171" t="s">
        <v>519</v>
      </c>
      <c r="BG27" s="4" t="str">
        <f>'Prof Practice Eval Tool'!B196</f>
        <v>Includes Multiple Voices and Perspectives</v>
      </c>
      <c r="BH27" s="4" t="str">
        <f t="shared" si="7"/>
        <v>IV.b.(1) Building &amp; Maintaining Collaborative Relationships: The principal creates a collaborative school community where the school, staff, families, and community interact regularly and share ownership for the success of the school -  / Utilizes meaningful feedback of students, staff, families, and community in the evaluation of school programs and policies / Includes Multiple Voices and Perspectives</v>
      </c>
      <c r="BI27" s="4" t="str">
        <f t="shared" si="8"/>
        <v>IV.b.(1) Utilizes meaningful feedback of students, staff, families, and community in the evaluation of school programs and policies / Includes Multiple Voices and Perspectives</v>
      </c>
      <c r="BJ27" s="4" t="str">
        <f t="shared" si="9"/>
        <v>IV.b.(1) Includes Multiple Voices and Perspectives</v>
      </c>
      <c r="BK27" s="42" t="str">
        <f t="shared" si="3"/>
        <v>IV.b.(1)</v>
      </c>
      <c r="BY27" s="205">
        <f>'Prof Practice Rating Scale'!B27</f>
        <v>0.25</v>
      </c>
      <c r="BZ27" s="43" t="str">
        <f>'Prof Practice Rating Scale'!A27</f>
        <v>Unsatisfactory</v>
      </c>
    </row>
    <row r="28" spans="1:78" x14ac:dyDescent="0.2">
      <c r="N28" s="206">
        <f>'Prof Practice Rating Scale'!B28</f>
        <v>0.26</v>
      </c>
      <c r="O28" s="207" t="str">
        <f>'Prof Practice Rating Scale'!A28</f>
        <v>Unsatisfactory</v>
      </c>
      <c r="P28" s="33" t="str">
        <f t="shared" si="1"/>
        <v>No Growth or Negative Growth - Does not meet any student growth targets; demonstrates negative growth on one or more measures</v>
      </c>
      <c r="S28"/>
      <c r="T28"/>
      <c r="U28"/>
      <c r="V28"/>
      <c r="W28"/>
      <c r="X28"/>
      <c r="Y28"/>
      <c r="Z28"/>
      <c r="AC28" s="33" t="str">
        <f>'Prof Practice Eval Tool'!B204</f>
        <v>Engages Families</v>
      </c>
      <c r="AD28" s="33" t="str">
        <f>'Prof Practice Eval Tool'!G132</f>
        <v/>
      </c>
      <c r="AE28" s="33" t="str">
        <f t="shared" si="2"/>
        <v>Engages Families (Evaluation Rating - )</v>
      </c>
      <c r="AU28" s="200">
        <v>2.5999999999999999E-3</v>
      </c>
      <c r="AV28" s="110">
        <v>0.51</v>
      </c>
      <c r="BA28" s="42" t="s">
        <v>504</v>
      </c>
      <c r="BB28" s="33" t="s">
        <v>584</v>
      </c>
      <c r="BC28" s="33" t="str">
        <f>'Prof Practice Eval Tool'!B185</f>
        <v>The principal creates a collaborative school community where the school, staff, families, and community interact regularly and share ownership for the success of the school</v>
      </c>
      <c r="BD28" s="42" t="s">
        <v>513</v>
      </c>
      <c r="BE28" s="160" t="s">
        <v>567</v>
      </c>
      <c r="BF28" s="171" t="s">
        <v>519</v>
      </c>
      <c r="BG28" s="4" t="str">
        <f>'Prof Practice Eval Tool'!B204</f>
        <v>Engages Families</v>
      </c>
      <c r="BH28" s="4" t="str">
        <f t="shared" si="7"/>
        <v>IV.c.(1) Building &amp; Maintaining Collaborative Relationships: The principal creates a collaborative school community where the school, staff, families, and community interact regularly and share ownership for the success of the school -  / Proactively engages families and communities in supporting their child’s learning and the schools learning goals / Engages Families</v>
      </c>
      <c r="BI28" s="4" t="str">
        <f t="shared" si="8"/>
        <v>IV.c.(1) Proactively engages families and communities in supporting their child’s learning and the schools learning goals / Engages Families</v>
      </c>
      <c r="BJ28" s="4" t="str">
        <f t="shared" si="9"/>
        <v>IV.c.(1) Engages Families</v>
      </c>
      <c r="BK28" s="42" t="str">
        <f t="shared" si="3"/>
        <v>IV.c.(1)</v>
      </c>
      <c r="BY28" s="205">
        <f>'Prof Practice Rating Scale'!B28</f>
        <v>0.26</v>
      </c>
      <c r="BZ28" s="43" t="str">
        <f>'Prof Practice Rating Scale'!A28</f>
        <v>Unsatisfactory</v>
      </c>
    </row>
    <row r="29" spans="1:78" x14ac:dyDescent="0.2">
      <c r="N29" s="206">
        <f>'Prof Practice Rating Scale'!B29</f>
        <v>0.27</v>
      </c>
      <c r="O29" s="207" t="str">
        <f>'Prof Practice Rating Scale'!A29</f>
        <v>Unsatisfactory</v>
      </c>
      <c r="P29" s="33" t="str">
        <f t="shared" si="1"/>
        <v>No Growth or Negative Growth - Does not meet any student growth targets; demonstrates negative growth on one or more measures</v>
      </c>
      <c r="AC29" s="33" t="str">
        <f>'Prof Practice Eval Tool'!B212</f>
        <v>Builds Capacity to Manage Change</v>
      </c>
      <c r="AD29" s="33" t="str">
        <f>'Prof Practice Eval Tool'!G133</f>
        <v>Select Rating</v>
      </c>
      <c r="AE29" s="33" t="str">
        <f t="shared" si="2"/>
        <v>Builds Capacity to Manage Change (Evaluation Rating - Select Rating)</v>
      </c>
      <c r="AU29" s="200">
        <v>2.7000000000000001E-3</v>
      </c>
      <c r="AV29" s="110">
        <v>0.52</v>
      </c>
      <c r="BA29" s="42" t="s">
        <v>504</v>
      </c>
      <c r="BB29" s="33" t="s">
        <v>584</v>
      </c>
      <c r="BC29" s="33" t="str">
        <f>'Prof Practice Eval Tool'!B185</f>
        <v>The principal creates a collaborative school community where the school, staff, families, and community interact regularly and share ownership for the success of the school</v>
      </c>
      <c r="BD29" s="42" t="s">
        <v>514</v>
      </c>
      <c r="BE29" s="160" t="s">
        <v>568</v>
      </c>
      <c r="BF29" s="171" t="s">
        <v>519</v>
      </c>
      <c r="BG29" s="4" t="str">
        <f>'Prof Practice Eval Tool'!B212</f>
        <v>Builds Capacity to Manage Change</v>
      </c>
      <c r="BH29" s="4" t="str">
        <f t="shared" si="7"/>
        <v>IV.d.(1) Building &amp; Maintaining Collaborative Relationships: The principal creates a collaborative school community where the school, staff, families, and community interact regularly and share ownership for the success of the school -  / Demonstrates an understanding of the change process and uses leadership and facilitation skills to manage it effectively / Builds Capacity to Manage Change</v>
      </c>
      <c r="BI29" s="4" t="str">
        <f t="shared" si="8"/>
        <v>IV.d.(1) Demonstrates an understanding of the change process and uses leadership and facilitation skills to manage it effectively / Builds Capacity to Manage Change</v>
      </c>
      <c r="BJ29" s="4" t="str">
        <f t="shared" si="9"/>
        <v>IV.d.(1) Builds Capacity to Manage Change</v>
      </c>
      <c r="BK29" s="42" t="str">
        <f t="shared" si="3"/>
        <v>IV.d.(1)</v>
      </c>
      <c r="BY29" s="205">
        <f>'Prof Practice Rating Scale'!B29</f>
        <v>0.27</v>
      </c>
      <c r="BZ29" s="43" t="str">
        <f>'Prof Practice Rating Scale'!A29</f>
        <v>Unsatisfactory</v>
      </c>
    </row>
    <row r="30" spans="1:78" x14ac:dyDescent="0.2">
      <c r="N30" s="206">
        <f>'Prof Practice Rating Scale'!B30</f>
        <v>0.28000000000000003</v>
      </c>
      <c r="O30" s="207" t="str">
        <f>'Prof Practice Rating Scale'!A30</f>
        <v>Unsatisfactory</v>
      </c>
      <c r="P30" s="33" t="str">
        <f t="shared" si="1"/>
        <v>No Growth or Negative Growth - Does not meet any student growth targets; demonstrates negative growth on one or more measures</v>
      </c>
      <c r="AC30" s="33" t="str">
        <f>'Prof Practice Eval Tool'!B218</f>
        <v>Demonstrates Personal Resolve and Response to Challenges</v>
      </c>
      <c r="AD30" s="33" t="str">
        <f>'Prof Practice Eval Tool'!G139</f>
        <v>Select Rating</v>
      </c>
      <c r="AE30" s="33" t="str">
        <f t="shared" si="2"/>
        <v>Demonstrates Personal Resolve and Response to Challenges (Evaluation Rating - Select Rating)</v>
      </c>
      <c r="AU30" s="200">
        <v>2.8E-3</v>
      </c>
      <c r="AV30" s="110">
        <v>0.53</v>
      </c>
      <c r="BA30" s="42" t="s">
        <v>504</v>
      </c>
      <c r="BB30" s="33" t="s">
        <v>584</v>
      </c>
      <c r="BC30" s="33" t="str">
        <f>'Prof Practice Eval Tool'!B185</f>
        <v>The principal creates a collaborative school community where the school, staff, families, and community interact regularly and share ownership for the success of the school</v>
      </c>
      <c r="BD30" s="42" t="s">
        <v>514</v>
      </c>
      <c r="BE30" s="160" t="s">
        <v>568</v>
      </c>
      <c r="BF30" s="171" t="s">
        <v>520</v>
      </c>
      <c r="BG30" s="4" t="str">
        <f>'Prof Practice Eval Tool'!B218</f>
        <v>Demonstrates Personal Resolve and Response to Challenges</v>
      </c>
      <c r="BH30" s="4" t="str">
        <f t="shared" si="7"/>
        <v>IV.d.(2) Building &amp; Maintaining Collaborative Relationships: The principal creates a collaborative school community where the school, staff, families, and community interact regularly and share ownership for the success of the school -  / Demonstrates an understanding of the change process and uses leadership and facilitation skills to manage it effectively / Demonstrates Personal Resolve and Response to Challenges</v>
      </c>
      <c r="BI30" s="4" t="str">
        <f t="shared" si="8"/>
        <v>IV.d.(2) Demonstrates an understanding of the change process and uses leadership and facilitation skills to manage it effectively / Demonstrates Personal Resolve and Response to Challenges</v>
      </c>
      <c r="BJ30" s="4" t="str">
        <f t="shared" si="9"/>
        <v>IV.d.(2) Demonstrates Personal Resolve and Response to Challenges</v>
      </c>
      <c r="BK30" s="42" t="str">
        <f t="shared" si="3"/>
        <v>IV.d.(2)</v>
      </c>
      <c r="BY30" s="205">
        <f>'Prof Practice Rating Scale'!B30</f>
        <v>0.28000000000000003</v>
      </c>
      <c r="BZ30" s="43" t="str">
        <f>'Prof Practice Rating Scale'!A30</f>
        <v>Unsatisfactory</v>
      </c>
    </row>
    <row r="31" spans="1:78" x14ac:dyDescent="0.2">
      <c r="N31" s="206">
        <f>'Prof Practice Rating Scale'!B31</f>
        <v>0.28999999999999998</v>
      </c>
      <c r="O31" s="207" t="str">
        <f>'Prof Practice Rating Scale'!A31</f>
        <v>Unsatisfactory</v>
      </c>
      <c r="P31" s="33" t="str">
        <f t="shared" si="1"/>
        <v>No Growth or Negative Growth - Does not meet any student growth targets; demonstrates negative growth on one or more measures</v>
      </c>
      <c r="AC31" s="33" t="str">
        <f>'Prof Practice Eval Tool'!B229</f>
        <v>Models Equity and Dignity</v>
      </c>
      <c r="AD31" s="33" t="str">
        <f>'Prof Practice Eval Tool'!G146</f>
        <v/>
      </c>
      <c r="AE31" s="33" t="str">
        <f t="shared" si="2"/>
        <v>Models Equity and Dignity (Evaluation Rating - )</v>
      </c>
      <c r="AU31" s="200">
        <v>2.8999999999999998E-3</v>
      </c>
      <c r="AV31" s="110">
        <v>0.54</v>
      </c>
      <c r="BA31" s="42" t="s">
        <v>505</v>
      </c>
      <c r="BB31" s="33" t="s">
        <v>585</v>
      </c>
      <c r="BC31"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1" s="42" t="s">
        <v>511</v>
      </c>
      <c r="BE31" s="160" t="s">
        <v>569</v>
      </c>
      <c r="BF31" s="171" t="s">
        <v>519</v>
      </c>
      <c r="BG31" s="4" t="str">
        <f>'Prof Practice Eval Tool'!B229</f>
        <v>Models Equity and Dignity</v>
      </c>
      <c r="BH31" s="4" t="str">
        <f t="shared" si="7"/>
        <v>V.a.(1)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Treats all people fairly, equitably, and with dignity and respect. Protects the rights and confidentiality of students and staff / Models Equity and Dignity</v>
      </c>
      <c r="BI31" s="4" t="str">
        <f t="shared" si="8"/>
        <v>V.a.(1) Treats all people fairly, equitably, and with dignity and respect. Protects the rights and confidentiality of students and staff / Models Equity and Dignity</v>
      </c>
      <c r="BJ31" s="4" t="str">
        <f t="shared" si="9"/>
        <v>V.a.(1) Models Equity and Dignity</v>
      </c>
      <c r="BK31" s="42" t="str">
        <f t="shared" si="3"/>
        <v>V.a.(1)</v>
      </c>
      <c r="BY31" s="205">
        <f>'Prof Practice Rating Scale'!B31</f>
        <v>0.28999999999999998</v>
      </c>
      <c r="BZ31" s="43" t="str">
        <f>'Prof Practice Rating Scale'!A31</f>
        <v>Unsatisfactory</v>
      </c>
    </row>
    <row r="32" spans="1:78" x14ac:dyDescent="0.2">
      <c r="N32" s="206">
        <f>'Prof Practice Rating Scale'!B32</f>
        <v>0.3</v>
      </c>
      <c r="O32" s="207" t="str">
        <f>'Prof Practice Rating Scale'!A32</f>
        <v>Unsatisfactory</v>
      </c>
      <c r="P32" s="33" t="str">
        <f t="shared" si="1"/>
        <v>No Growth or Negative Growth - Does not meet any student growth targets; demonstrates negative growth on one or more measures</v>
      </c>
      <c r="AC32" s="33" t="str">
        <f>'Prof Practice Eval Tool'!B237</f>
        <v>Protects Rights and Confidentiality</v>
      </c>
      <c r="AD32" s="33" t="str">
        <f>'Prof Practice Eval Tool'!G147</f>
        <v>Select Rating</v>
      </c>
      <c r="AE32" s="33" t="str">
        <f t="shared" si="2"/>
        <v>Protects Rights and Confidentiality (Evaluation Rating - Select Rating)</v>
      </c>
      <c r="AU32" s="200">
        <v>3.0000000000000001E-3</v>
      </c>
      <c r="AV32" s="110">
        <v>0.55000000000000004</v>
      </c>
      <c r="BA32" s="42" t="s">
        <v>505</v>
      </c>
      <c r="BB32" s="33" t="s">
        <v>585</v>
      </c>
      <c r="BC32"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2" s="42" t="s">
        <v>512</v>
      </c>
      <c r="BE32" s="160" t="s">
        <v>570</v>
      </c>
      <c r="BF32" s="171" t="s">
        <v>519</v>
      </c>
      <c r="BG32" s="4" t="str">
        <f>'Prof Practice Eval Tool'!B237</f>
        <v>Protects Rights and Confidentiality</v>
      </c>
      <c r="BH32" s="4" t="str">
        <f t="shared" si="7"/>
        <v>V.b.(1)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Demonstrates personal and professional standards and conduct that enhance the image of the school and the educational profession. Protects the rights and confidentiality of students and staff. / Protects Rights and Confidentiality</v>
      </c>
      <c r="BI32" s="4" t="str">
        <f t="shared" si="8"/>
        <v>V.b.(1) Demonstrates personal and professional standards and conduct that enhance the image of the school and the educational profession. Protects the rights and confidentiality of students and staff. / Protects Rights and Confidentiality</v>
      </c>
      <c r="BJ32" s="4" t="str">
        <f t="shared" si="9"/>
        <v>V.b.(1) Protects Rights and Confidentiality</v>
      </c>
      <c r="BK32" s="42" t="str">
        <f t="shared" si="3"/>
        <v>V.b.(1)</v>
      </c>
      <c r="BY32" s="205">
        <f>'Prof Practice Rating Scale'!B32</f>
        <v>0.3</v>
      </c>
      <c r="BZ32" s="43" t="str">
        <f>'Prof Practice Rating Scale'!A32</f>
        <v>Unsatisfactory</v>
      </c>
    </row>
    <row r="33" spans="14:78" x14ac:dyDescent="0.2">
      <c r="N33" s="206">
        <f>'Prof Practice Rating Scale'!B33</f>
        <v>0.31</v>
      </c>
      <c r="O33" s="207" t="str">
        <f>'Prof Practice Rating Scale'!A33</f>
        <v>Unsatisfactory</v>
      </c>
      <c r="P33" s="33" t="str">
        <f t="shared" si="1"/>
        <v>No Growth or Negative Growth - Does not meet any student growth targets; demonstrates negative growth on one or more measures</v>
      </c>
      <c r="AC33" s="33" t="str">
        <f>'Prof Practice Eval Tool'!B245</f>
        <v>Recognizes the Strengths of a Diverse Population</v>
      </c>
      <c r="AD33" s="33" t="str">
        <f>'Prof Practice Eval Tool'!G153</f>
        <v>Select Rating</v>
      </c>
      <c r="AE33" s="33" t="str">
        <f t="shared" si="2"/>
        <v>Recognizes the Strengths of a Diverse Population (Evaluation Rating - Select Rating)</v>
      </c>
      <c r="AU33" s="200">
        <v>3.0999999999999999E-3</v>
      </c>
      <c r="AV33" s="110">
        <v>0.56000000000000005</v>
      </c>
      <c r="BA33" s="42" t="s">
        <v>505</v>
      </c>
      <c r="BB33" s="33" t="s">
        <v>585</v>
      </c>
      <c r="BC33"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3" s="42" t="s">
        <v>513</v>
      </c>
      <c r="BE33" s="160" t="s">
        <v>571</v>
      </c>
      <c r="BF33" s="171" t="s">
        <v>519</v>
      </c>
      <c r="BG33" s="4" t="str">
        <f>'Prof Practice Eval Tool'!B245</f>
        <v>Recognizes the Strengths of a Diverse Population</v>
      </c>
      <c r="BH33" s="4" t="str">
        <f t="shared" si="7"/>
        <v>V.c.(1)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Recognizes the Strengths of a Diverse Population</v>
      </c>
      <c r="BI33" s="4" t="str">
        <f t="shared" si="8"/>
        <v>V.c.(1) Creates and supports a climate that values, accepts and understands diversity in culture and point of view. / Recognizes the Strengths of a Diverse Population</v>
      </c>
      <c r="BJ33" s="4" t="str">
        <f t="shared" si="9"/>
        <v>V.c.(1) Recognizes the Strengths of a Diverse Population</v>
      </c>
      <c r="BK33" s="42" t="str">
        <f t="shared" si="3"/>
        <v>V.c.(1)</v>
      </c>
      <c r="BY33" s="205">
        <f>'Prof Practice Rating Scale'!B33</f>
        <v>0.31</v>
      </c>
      <c r="BZ33" s="43" t="str">
        <f>'Prof Practice Rating Scale'!A33</f>
        <v>Unsatisfactory</v>
      </c>
    </row>
    <row r="34" spans="14:78" x14ac:dyDescent="0.2">
      <c r="N34" s="206">
        <f>'Prof Practice Rating Scale'!B34</f>
        <v>0.32</v>
      </c>
      <c r="O34" s="207" t="str">
        <f>'Prof Practice Rating Scale'!A34</f>
        <v>Unsatisfactory</v>
      </c>
      <c r="P34" s="33" t="str">
        <f t="shared" si="1"/>
        <v>No Growth or Negative Growth - Does not meet any student growth targets; demonstrates negative growth on one or more measures</v>
      </c>
      <c r="AC34" s="33" t="str">
        <f>'Prof Practice Eval Tool'!B251</f>
        <v>Creates a Culturally Responsiveness Climate</v>
      </c>
      <c r="AD34" s="33" t="str">
        <f>'Prof Practice Eval Tool'!G160</f>
        <v/>
      </c>
      <c r="AE34" s="33" t="str">
        <f t="shared" si="2"/>
        <v>Creates a Culturally Responsiveness Climate (Evaluation Rating - )</v>
      </c>
      <c r="AU34" s="200">
        <v>3.2000000000000002E-3</v>
      </c>
      <c r="AV34" s="110">
        <v>0.56999999999999995</v>
      </c>
      <c r="BA34" s="42" t="s">
        <v>505</v>
      </c>
      <c r="BB34" s="33" t="s">
        <v>585</v>
      </c>
      <c r="BC34"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4" s="42" t="s">
        <v>513</v>
      </c>
      <c r="BE34" s="160" t="s">
        <v>571</v>
      </c>
      <c r="BF34" s="171" t="s">
        <v>520</v>
      </c>
      <c r="BG34" s="4" t="str">
        <f>'Prof Practice Eval Tool'!B251</f>
        <v>Creates a Culturally Responsiveness Climate</v>
      </c>
      <c r="BH34" s="4" t="str">
        <f t="shared" si="7"/>
        <v>V.c.(2)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Creates a Culturally Responsiveness Climate</v>
      </c>
      <c r="BI34" s="4" t="str">
        <f t="shared" si="8"/>
        <v>V.c.(2) Creates and supports a climate that values, accepts and understands diversity in culture and point of view. / Creates a Culturally Responsiveness Climate</v>
      </c>
      <c r="BJ34" s="4" t="str">
        <f t="shared" si="9"/>
        <v>V.c.(2) Creates a Culturally Responsiveness Climate</v>
      </c>
      <c r="BK34" s="42" t="str">
        <f t="shared" si="3"/>
        <v>V.c.(2)</v>
      </c>
      <c r="BY34" s="205">
        <f>'Prof Practice Rating Scale'!B34</f>
        <v>0.32</v>
      </c>
      <c r="BZ34" s="43" t="str">
        <f>'Prof Practice Rating Scale'!A34</f>
        <v>Unsatisfactory</v>
      </c>
    </row>
    <row r="35" spans="14:78" x14ac:dyDescent="0.2">
      <c r="N35" s="206">
        <f>'Prof Practice Rating Scale'!B35</f>
        <v>0.33</v>
      </c>
      <c r="O35" s="207" t="str">
        <f>'Prof Practice Rating Scale'!A35</f>
        <v>Unsatisfactory</v>
      </c>
      <c r="P35" s="33" t="str">
        <f t="shared" si="1"/>
        <v>No Growth or Negative Growth - Does not meet any student growth targets; demonstrates negative growth on one or more measures</v>
      </c>
      <c r="AC35" s="33" t="str">
        <f>'Prof Practice Eval Tool'!B257</f>
        <v>Engages in Courageous Conversations about Diversity</v>
      </c>
      <c r="AD35" s="33" t="str">
        <f>'Prof Practice Eval Tool'!G161</f>
        <v>Select Rating</v>
      </c>
      <c r="AE35" s="33" t="str">
        <f t="shared" si="2"/>
        <v>Engages in Courageous Conversations about Diversity (Evaluation Rating - Select Rating)</v>
      </c>
      <c r="AU35" s="200">
        <v>3.3E-3</v>
      </c>
      <c r="AV35" s="110">
        <v>0.57999999999999996</v>
      </c>
      <c r="BA35" s="42" t="s">
        <v>505</v>
      </c>
      <c r="BB35" s="33" t="s">
        <v>585</v>
      </c>
      <c r="BC35"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5" s="42" t="s">
        <v>513</v>
      </c>
      <c r="BE35" s="160" t="s">
        <v>571</v>
      </c>
      <c r="BF35" s="171" t="s">
        <v>521</v>
      </c>
      <c r="BG35" s="4" t="str">
        <f>'Prof Practice Eval Tool'!B257</f>
        <v>Engages in Courageous Conversations about Diversity</v>
      </c>
      <c r="BH35" s="4" t="str">
        <f t="shared" si="7"/>
        <v>V.c.(3)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Engages in Courageous Conversations about Diversity</v>
      </c>
      <c r="BI35" s="4" t="str">
        <f t="shared" si="8"/>
        <v>V.c.(3) Creates and supports a climate that values, accepts and understands diversity in culture and point of view. / Engages in Courageous Conversations about Diversity</v>
      </c>
      <c r="BJ35" s="4" t="str">
        <f t="shared" si="9"/>
        <v>V.c.(3) Engages in Courageous Conversations about Diversity</v>
      </c>
      <c r="BK35" s="42" t="str">
        <f t="shared" si="3"/>
        <v>V.c.(3)</v>
      </c>
      <c r="BY35" s="205">
        <f>'Prof Practice Rating Scale'!B35</f>
        <v>0.33</v>
      </c>
      <c r="BZ35" s="43" t="str">
        <f>'Prof Practice Rating Scale'!A35</f>
        <v>Unsatisfactory</v>
      </c>
    </row>
    <row r="36" spans="14:78" x14ac:dyDescent="0.2">
      <c r="N36" s="206">
        <f>'Prof Practice Rating Scale'!B36</f>
        <v>0.34</v>
      </c>
      <c r="O36" s="207" t="str">
        <f>'Prof Practice Rating Scale'!A36</f>
        <v>Unsatisfactory</v>
      </c>
      <c r="P36" s="33" t="str">
        <f t="shared" si="1"/>
        <v>No Growth or Negative Growth - Does not meet any student growth targets; demonstrates negative growth on one or more measures</v>
      </c>
      <c r="AC36" s="33" t="str">
        <f>'Prof Practice Eval Tool'!B268</f>
        <v>Links Aspiration to College and Career Opportunities</v>
      </c>
      <c r="AD36" s="33" t="str">
        <f>'Prof Practice Eval Tool'!G168</f>
        <v/>
      </c>
      <c r="AE36" s="33" t="str">
        <f t="shared" si="2"/>
        <v>Links Aspiration to College and Career Opportunities (Evaluation Rating - )</v>
      </c>
      <c r="AU36" s="200">
        <v>3.3999999999999998E-3</v>
      </c>
      <c r="AV36" s="110">
        <v>0.59</v>
      </c>
      <c r="BA36" s="42" t="s">
        <v>506</v>
      </c>
      <c r="BB36" s="33" t="s">
        <v>586</v>
      </c>
      <c r="BC36"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6" s="42" t="s">
        <v>511</v>
      </c>
      <c r="BE36" s="160" t="s">
        <v>572</v>
      </c>
      <c r="BF36" s="171" t="s">
        <v>519</v>
      </c>
      <c r="BG36" s="4" t="str">
        <f>'Prof Practice Eval Tool'!B268</f>
        <v>Links Aspiration to College and Career Opportunities</v>
      </c>
      <c r="BH36" s="4" t="str">
        <f t="shared" si="7"/>
        <v>VI.a.(1)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Builds a culture of high aspirations and achievement for every student / Links Aspiration to College and Career Opportunities</v>
      </c>
      <c r="BI36" s="4" t="str">
        <f t="shared" si="8"/>
        <v>VI.a.(1) Builds a culture of high aspirations and achievement for every student / Links Aspiration to College and Career Opportunities</v>
      </c>
      <c r="BJ36" s="4" t="str">
        <f t="shared" si="9"/>
        <v>VI.a.(1) Links Aspiration to College and Career Opportunities</v>
      </c>
      <c r="BK36" s="42" t="str">
        <f t="shared" si="3"/>
        <v>VI.a.(1)</v>
      </c>
      <c r="BY36" s="205">
        <f>'Prof Practice Rating Scale'!B36</f>
        <v>0.34</v>
      </c>
      <c r="BZ36" s="43" t="str">
        <f>'Prof Practice Rating Scale'!A36</f>
        <v>Unsatisfactory</v>
      </c>
    </row>
    <row r="37" spans="14:78" x14ac:dyDescent="0.2">
      <c r="N37" s="206">
        <f>'Prof Practice Rating Scale'!B37</f>
        <v>0.35</v>
      </c>
      <c r="O37" s="207" t="str">
        <f>'Prof Practice Rating Scale'!A37</f>
        <v>Unsatisfactory</v>
      </c>
      <c r="P37" s="33" t="str">
        <f t="shared" si="1"/>
        <v>No Growth or Negative Growth - Does not meet any student growth targets; demonstrates negative growth on one or more measures</v>
      </c>
      <c r="AC37" s="33" t="str">
        <f>'Prof Practice Eval Tool'!B274</f>
        <v>Develops a Student Goal Setting Process</v>
      </c>
      <c r="AD37" s="33" t="str">
        <f>'Prof Practice Eval Tool'!G169</f>
        <v>Select Rating</v>
      </c>
      <c r="AE37" s="33" t="str">
        <f t="shared" si="2"/>
        <v>Develops a Student Goal Setting Process (Evaluation Rating - Select Rating)</v>
      </c>
      <c r="AU37" s="200">
        <v>3.5000000000000001E-3</v>
      </c>
      <c r="AV37" s="110">
        <v>0.6</v>
      </c>
      <c r="BA37" s="42" t="s">
        <v>506</v>
      </c>
      <c r="BB37" s="33" t="s">
        <v>586</v>
      </c>
      <c r="BC37"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7" s="42" t="s">
        <v>511</v>
      </c>
      <c r="BE37" s="160" t="s">
        <v>572</v>
      </c>
      <c r="BF37" s="171" t="s">
        <v>520</v>
      </c>
      <c r="BG37" s="4" t="str">
        <f>'Prof Practice Eval Tool'!B274</f>
        <v>Develops a Student Goal Setting Process</v>
      </c>
      <c r="BH37" s="4" t="str">
        <f t="shared" si="7"/>
        <v>VI.a.(2)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Builds a culture of high aspirations and achievement for every student / Develops a Student Goal Setting Process</v>
      </c>
      <c r="BI37" s="4" t="str">
        <f t="shared" si="8"/>
        <v>VI.a.(2) Builds a culture of high aspirations and achievement for every student / Develops a Student Goal Setting Process</v>
      </c>
      <c r="BJ37" s="4" t="str">
        <f t="shared" si="9"/>
        <v>VI.a.(2) Develops a Student Goal Setting Process</v>
      </c>
      <c r="BK37" s="42" t="str">
        <f t="shared" si="3"/>
        <v>VI.a.(2)</v>
      </c>
      <c r="BY37" s="205">
        <f>'Prof Practice Rating Scale'!B37</f>
        <v>0.35</v>
      </c>
      <c r="BZ37" s="43" t="str">
        <f>'Prof Practice Rating Scale'!A37</f>
        <v>Unsatisfactory</v>
      </c>
    </row>
    <row r="38" spans="14:78" x14ac:dyDescent="0.2">
      <c r="N38" s="206">
        <f>'Prof Practice Rating Scale'!B38</f>
        <v>0.36</v>
      </c>
      <c r="O38" s="207" t="str">
        <f>'Prof Practice Rating Scale'!A38</f>
        <v>Unsatisfactory</v>
      </c>
      <c r="P38" s="33" t="str">
        <f t="shared" si="1"/>
        <v>No Growth or Negative Growth - Does not meet any student growth targets; demonstrates negative growth on one or more measures</v>
      </c>
      <c r="AC38" s="33" t="str">
        <f>'Prof Practice Eval Tool'!B282</f>
        <v>Translates the School Values into Specific Behaviors</v>
      </c>
      <c r="AD38" s="33" t="str">
        <f>'Prof Practice Eval Tool'!G176</f>
        <v/>
      </c>
      <c r="AE38" s="33" t="str">
        <f t="shared" si="2"/>
        <v>Translates the School Values into Specific Behaviors (Evaluation Rating - )</v>
      </c>
      <c r="AU38" s="200">
        <v>3.5999999999999999E-3</v>
      </c>
      <c r="AV38" s="110">
        <v>0.61</v>
      </c>
      <c r="BA38" s="42" t="s">
        <v>506</v>
      </c>
      <c r="BB38" s="33" t="s">
        <v>586</v>
      </c>
      <c r="BC38"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8" s="42" t="s">
        <v>512</v>
      </c>
      <c r="BE38" s="160" t="s">
        <v>573</v>
      </c>
      <c r="BF38" s="171" t="s">
        <v>519</v>
      </c>
      <c r="BG38" s="4" t="str">
        <f>'Prof Practice Eval Tool'!B282</f>
        <v>Translates the School Values into Specific Behaviors</v>
      </c>
      <c r="BH38" s="4" t="str">
        <f t="shared" si="7"/>
        <v>VI.b.(1)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Requires staff and students to demonstrate consistent values and positive behaviors aligned to the school’s vision and mission / Translates the School Values into Specific Behaviors</v>
      </c>
      <c r="BI38" s="4" t="str">
        <f t="shared" si="8"/>
        <v>VI.b.(1) Requires staff and students to demonstrate consistent values and positive behaviors aligned to the school’s vision and mission / Translates the School Values into Specific Behaviors</v>
      </c>
      <c r="BJ38" s="4" t="str">
        <f t="shared" si="9"/>
        <v>VI.b.(1) Translates the School Values into Specific Behaviors</v>
      </c>
      <c r="BK38" s="42" t="str">
        <f t="shared" si="3"/>
        <v>VI.b.(1)</v>
      </c>
      <c r="BY38" s="205">
        <f>'Prof Practice Rating Scale'!B38</f>
        <v>0.36</v>
      </c>
      <c r="BZ38" s="43" t="str">
        <f>'Prof Practice Rating Scale'!A38</f>
        <v>Unsatisfactory</v>
      </c>
    </row>
    <row r="39" spans="14:78" x14ac:dyDescent="0.2">
      <c r="N39" s="206">
        <f>'Prof Practice Rating Scale'!B39</f>
        <v>0.37</v>
      </c>
      <c r="O39" s="207" t="str">
        <f>'Prof Practice Rating Scale'!A39</f>
        <v>Unsatisfactory</v>
      </c>
      <c r="P39" s="33" t="str">
        <f t="shared" si="1"/>
        <v>No Growth or Negative Growth - Does not meet any student growth targets; demonstrates negative growth on one or more measures</v>
      </c>
      <c r="AC39" s="33" t="str">
        <f>'Prof Practice Eval Tool'!B288</f>
        <v>Develops a Code of Conduct</v>
      </c>
      <c r="AD39" s="33" t="str">
        <f>'Prof Practice Eval Tool'!G177</f>
        <v>Select Rating</v>
      </c>
      <c r="AE39" s="33" t="str">
        <f t="shared" si="2"/>
        <v>Develops a Code of Conduct (Evaluation Rating - Select Rating)</v>
      </c>
      <c r="AU39" s="200">
        <v>3.7000000000000002E-3</v>
      </c>
      <c r="AV39" s="110">
        <v>0.62</v>
      </c>
      <c r="BA39" s="42" t="s">
        <v>506</v>
      </c>
      <c r="BB39" s="33" t="s">
        <v>586</v>
      </c>
      <c r="BC39"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9" s="42" t="s">
        <v>512</v>
      </c>
      <c r="BE39" s="160" t="s">
        <v>573</v>
      </c>
      <c r="BF39" s="171" t="s">
        <v>520</v>
      </c>
      <c r="BG39" s="4" t="str">
        <f>'Prof Practice Eval Tool'!B288</f>
        <v>Develops a Code of Conduct</v>
      </c>
      <c r="BH39" s="4" t="str">
        <f t="shared" si="7"/>
        <v>VI.b.(2)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Requires staff and students to demonstrate consistent values and positive behaviors aligned to the school’s vision and mission / Develops a Code of Conduct</v>
      </c>
      <c r="BI39" s="4" t="str">
        <f t="shared" si="8"/>
        <v>VI.b.(2) Requires staff and students to demonstrate consistent values and positive behaviors aligned to the school’s vision and mission / Develops a Code of Conduct</v>
      </c>
      <c r="BJ39" s="4" t="str">
        <f t="shared" si="9"/>
        <v>VI.b.(2) Develops a Code of Conduct</v>
      </c>
      <c r="BK39" s="42" t="str">
        <f t="shared" si="3"/>
        <v>VI.b.(2)</v>
      </c>
      <c r="BY39" s="205">
        <f>'Prof Practice Rating Scale'!B39</f>
        <v>0.37</v>
      </c>
      <c r="BZ39" s="43" t="str">
        <f>'Prof Practice Rating Scale'!A39</f>
        <v>Unsatisfactory</v>
      </c>
    </row>
    <row r="40" spans="14:78" x14ac:dyDescent="0.2">
      <c r="N40" s="206">
        <f>'Prof Practice Rating Scale'!B40</f>
        <v>0.38</v>
      </c>
      <c r="O40" s="207" t="str">
        <f>'Prof Practice Rating Scale'!A40</f>
        <v>Unsatisfactory</v>
      </c>
      <c r="P40" s="33" t="str">
        <f t="shared" si="1"/>
        <v>No Growth or Negative Growth - Does not meet any student growth targets; demonstrates negative growth on one or more measures</v>
      </c>
      <c r="AC40" s="33" t="str">
        <f>'Prof Practice Eval Tool'!B296</f>
        <v>Creates a Culture that Supports Social Emotional Learning</v>
      </c>
      <c r="AD40" s="33" t="str">
        <f>'Prof Practice Eval Tool'!G187</f>
        <v/>
      </c>
      <c r="AE40" s="33" t="str">
        <f t="shared" si="2"/>
        <v>Creates a Culture that Supports Social Emotional Learning (Evaluation Rating - )</v>
      </c>
      <c r="AU40" s="200">
        <v>3.8E-3</v>
      </c>
      <c r="AV40" s="110">
        <v>0.63</v>
      </c>
      <c r="BA40" s="42" t="s">
        <v>506</v>
      </c>
      <c r="BB40" s="33" t="s">
        <v>586</v>
      </c>
      <c r="BC40"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40" s="42" t="s">
        <v>513</v>
      </c>
      <c r="BE40" s="160" t="s">
        <v>574</v>
      </c>
      <c r="BF40" s="171" t="s">
        <v>519</v>
      </c>
      <c r="BG40" s="4" t="str">
        <f>'Prof Practice Eval Tool'!B296</f>
        <v>Creates a Culture that Supports Social Emotional Learning</v>
      </c>
      <c r="BH40" s="4" t="str">
        <f t="shared" si="7"/>
        <v>VI.c.(1)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Leads a school culture and environment that successfully develops the full range of students’ learning capacities—academic, creative, social-emotional, behavioral and physical / Creates a Culture that Supports Social Emotional Learning</v>
      </c>
      <c r="BI40" s="4" t="str">
        <f t="shared" si="8"/>
        <v>VI.c.(1) Leads a school culture and environment that successfully develops the full range of students’ learning capacities—academic, creative, social-emotional, behavioral and physical / Creates a Culture that Supports Social Emotional Learning</v>
      </c>
      <c r="BJ40" s="4" t="str">
        <f t="shared" si="9"/>
        <v>VI.c.(1) Creates a Culture that Supports Social Emotional Learning</v>
      </c>
      <c r="BK40" s="42" t="str">
        <f t="shared" si="3"/>
        <v>VI.c.(1)</v>
      </c>
      <c r="BY40" s="205">
        <f>'Prof Practice Rating Scale'!B40</f>
        <v>0.38</v>
      </c>
      <c r="BZ40" s="43" t="str">
        <f>'Prof Practice Rating Scale'!A40</f>
        <v>Unsatisfactory</v>
      </c>
    </row>
    <row r="41" spans="14:78" x14ac:dyDescent="0.2">
      <c r="N41" s="206">
        <f>'Prof Practice Rating Scale'!B41</f>
        <v>0.39</v>
      </c>
      <c r="O41" s="207" t="str">
        <f>'Prof Practice Rating Scale'!A41</f>
        <v>Unsatisfactory</v>
      </c>
      <c r="P41" s="33" t="str">
        <f t="shared" si="1"/>
        <v>No Growth or Negative Growth - Does not meet any student growth targets; demonstrates negative growth on one or more measures</v>
      </c>
      <c r="AC41" s="33" t="str">
        <f>'Prof Practice Eval Tool'!B302</f>
        <v>Creates a Culture that Supports Effective Effort</v>
      </c>
      <c r="AD41" s="33" t="str">
        <f>'Prof Practice Eval Tool'!G188</f>
        <v>Select Rating</v>
      </c>
      <c r="AE41" s="33" t="str">
        <f t="shared" si="2"/>
        <v>Creates a Culture that Supports Effective Effort (Evaluation Rating - Select Rating)</v>
      </c>
      <c r="AU41" s="200">
        <v>3.8999999999999998E-3</v>
      </c>
      <c r="AV41" s="110">
        <v>0.64</v>
      </c>
      <c r="BA41" s="42" t="s">
        <v>506</v>
      </c>
      <c r="BB41" s="33" t="s">
        <v>586</v>
      </c>
      <c r="BC41"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41" s="42" t="s">
        <v>513</v>
      </c>
      <c r="BE41" s="160" t="s">
        <v>574</v>
      </c>
      <c r="BF41" s="171" t="s">
        <v>520</v>
      </c>
      <c r="BG41" s="4" t="str">
        <f>'Prof Practice Eval Tool'!B302</f>
        <v>Creates a Culture that Supports Effective Effort</v>
      </c>
      <c r="BH41" s="4" t="str">
        <f t="shared" si="7"/>
        <v>VI.c.(2)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Leads a school culture and environment that successfully develops the full range of students’ learning capacities—academic, creative, social-emotional, behavioral and physical / Creates a Culture that Supports Effective Effort</v>
      </c>
      <c r="BI41" s="4" t="str">
        <f t="shared" si="8"/>
        <v>VI.c.(2) Leads a school culture and environment that successfully develops the full range of students’ learning capacities—academic, creative, social-emotional, behavioral and physical / Creates a Culture that Supports Effective Effort</v>
      </c>
      <c r="BJ41" s="4" t="str">
        <f t="shared" si="9"/>
        <v>VI.c.(2) Creates a Culture that Supports Effective Effort</v>
      </c>
      <c r="BK41" s="42" t="str">
        <f t="shared" si="3"/>
        <v>VI.c.(2)</v>
      </c>
      <c r="BY41" s="205">
        <f>'Prof Practice Rating Scale'!B41</f>
        <v>0.39</v>
      </c>
      <c r="BZ41" s="43" t="str">
        <f>'Prof Practice Rating Scale'!A41</f>
        <v>Unsatisfactory</v>
      </c>
    </row>
    <row r="42" spans="14:78" x14ac:dyDescent="0.2">
      <c r="N42" s="206">
        <f>'Prof Practice Rating Scale'!B42</f>
        <v>0.4</v>
      </c>
      <c r="O42" s="207" t="str">
        <f>'Prof Practice Rating Scale'!A42</f>
        <v>Unsatisfactory</v>
      </c>
      <c r="P42" s="33" t="str">
        <f t="shared" si="1"/>
        <v>No Growth or Negative Growth - Does not meet any student growth targets; demonstrates negative growth on one or more measures</v>
      </c>
      <c r="AU42" s="200">
        <v>4.0000000000000001E-3</v>
      </c>
      <c r="AV42" s="110">
        <v>0.65</v>
      </c>
      <c r="BF42" s="163"/>
      <c r="BK42" s="163"/>
      <c r="BY42" s="205">
        <f>'Prof Practice Rating Scale'!B42</f>
        <v>0.4</v>
      </c>
      <c r="BZ42" s="43" t="str">
        <f>'Prof Practice Rating Scale'!A42</f>
        <v>Unsatisfactory</v>
      </c>
    </row>
    <row r="43" spans="14:78" x14ac:dyDescent="0.2">
      <c r="N43" s="206">
        <f>'Prof Practice Rating Scale'!B43</f>
        <v>0.41</v>
      </c>
      <c r="O43" s="207" t="str">
        <f>'Prof Practice Rating Scale'!A43</f>
        <v>Unsatisfactory</v>
      </c>
      <c r="P43" s="33" t="str">
        <f t="shared" si="1"/>
        <v>No Growth or Negative Growth - Does not meet any student growth targets; demonstrates negative growth on one or more measures</v>
      </c>
      <c r="AU43" s="200">
        <v>4.1000000000000003E-3</v>
      </c>
      <c r="AV43" s="110">
        <v>0.66</v>
      </c>
      <c r="BY43" s="205">
        <f>'Prof Practice Rating Scale'!B43</f>
        <v>0.41</v>
      </c>
      <c r="BZ43" s="43" t="str">
        <f>'Prof Practice Rating Scale'!A43</f>
        <v>Unsatisfactory</v>
      </c>
    </row>
    <row r="44" spans="14:78" x14ac:dyDescent="0.2">
      <c r="N44" s="206">
        <f>'Prof Practice Rating Scale'!B44</f>
        <v>0.42</v>
      </c>
      <c r="O44" s="207" t="str">
        <f>'Prof Practice Rating Scale'!A44</f>
        <v>Unsatisfactory</v>
      </c>
      <c r="P44" s="33" t="str">
        <f t="shared" si="1"/>
        <v>No Growth or Negative Growth - Does not meet any student growth targets; demonstrates negative growth on one or more measures</v>
      </c>
      <c r="AU44" s="200">
        <v>4.1999999999999997E-3</v>
      </c>
      <c r="AV44" s="110">
        <v>0.67</v>
      </c>
      <c r="BY44" s="205">
        <f>'Prof Practice Rating Scale'!B44</f>
        <v>0.42</v>
      </c>
      <c r="BZ44" s="43" t="str">
        <f>'Prof Practice Rating Scale'!A44</f>
        <v>Unsatisfactory</v>
      </c>
    </row>
    <row r="45" spans="14:78" x14ac:dyDescent="0.2">
      <c r="N45" s="206">
        <f>'Prof Practice Rating Scale'!B45</f>
        <v>0.43</v>
      </c>
      <c r="O45" s="207" t="str">
        <f>'Prof Practice Rating Scale'!A45</f>
        <v>Unsatisfactory</v>
      </c>
      <c r="P45" s="33" t="str">
        <f t="shared" si="1"/>
        <v>No Growth or Negative Growth - Does not meet any student growth targets; demonstrates negative growth on one or more measures</v>
      </c>
      <c r="AU45" s="200">
        <v>4.3E-3</v>
      </c>
      <c r="AV45" s="110">
        <v>0.68</v>
      </c>
      <c r="BY45" s="205">
        <f>'Prof Practice Rating Scale'!B45</f>
        <v>0.43</v>
      </c>
      <c r="BZ45" s="43" t="str">
        <f>'Prof Practice Rating Scale'!A45</f>
        <v>Unsatisfactory</v>
      </c>
    </row>
    <row r="46" spans="14:78" x14ac:dyDescent="0.2">
      <c r="N46" s="206">
        <f>'Prof Practice Rating Scale'!B46</f>
        <v>0.44</v>
      </c>
      <c r="O46" s="207" t="str">
        <f>'Prof Practice Rating Scale'!A46</f>
        <v>Unsatisfactory</v>
      </c>
      <c r="P46" s="33" t="str">
        <f t="shared" si="1"/>
        <v>No Growth or Negative Growth - Does not meet any student growth targets; demonstrates negative growth on one or more measures</v>
      </c>
      <c r="AU46" s="200">
        <v>4.4000000000000003E-3</v>
      </c>
      <c r="AV46" s="110">
        <v>0.69</v>
      </c>
      <c r="BY46" s="205">
        <f>'Prof Practice Rating Scale'!B46</f>
        <v>0.44</v>
      </c>
      <c r="BZ46" s="43" t="str">
        <f>'Prof Practice Rating Scale'!A46</f>
        <v>Unsatisfactory</v>
      </c>
    </row>
    <row r="47" spans="14:78" x14ac:dyDescent="0.2">
      <c r="N47" s="206">
        <f>'Prof Practice Rating Scale'!B47</f>
        <v>0.45</v>
      </c>
      <c r="O47" s="207" t="str">
        <f>'Prof Practice Rating Scale'!A47</f>
        <v>Unsatisfactory</v>
      </c>
      <c r="P47" s="33" t="str">
        <f t="shared" si="1"/>
        <v>No Growth or Negative Growth - Does not meet any student growth targets; demonstrates negative growth on one or more measures</v>
      </c>
      <c r="AU47" s="200">
        <v>4.4999999999999997E-3</v>
      </c>
      <c r="AV47" s="110">
        <v>0.7</v>
      </c>
      <c r="BY47" s="205">
        <f>'Prof Practice Rating Scale'!B47</f>
        <v>0.45</v>
      </c>
      <c r="BZ47" s="43" t="str">
        <f>'Prof Practice Rating Scale'!A47</f>
        <v>Unsatisfactory</v>
      </c>
    </row>
    <row r="48" spans="14:78" x14ac:dyDescent="0.2">
      <c r="N48" s="206">
        <f>'Prof Practice Rating Scale'!B48</f>
        <v>0.46</v>
      </c>
      <c r="O48" s="207" t="str">
        <f>'Prof Practice Rating Scale'!A48</f>
        <v>Unsatisfactory</v>
      </c>
      <c r="P48" s="33" t="str">
        <f t="shared" si="1"/>
        <v>No Growth or Negative Growth - Does not meet any student growth targets; demonstrates negative growth on one or more measures</v>
      </c>
      <c r="AU48" s="200">
        <v>4.5999999999999999E-3</v>
      </c>
      <c r="AV48" s="110">
        <v>0.71</v>
      </c>
      <c r="BY48" s="205">
        <f>'Prof Practice Rating Scale'!B48</f>
        <v>0.46</v>
      </c>
      <c r="BZ48" s="43" t="str">
        <f>'Prof Practice Rating Scale'!A48</f>
        <v>Unsatisfactory</v>
      </c>
    </row>
    <row r="49" spans="14:78" x14ac:dyDescent="0.2">
      <c r="N49" s="206">
        <f>'Prof Practice Rating Scale'!B49</f>
        <v>0.47</v>
      </c>
      <c r="O49" s="207" t="str">
        <f>'Prof Practice Rating Scale'!A49</f>
        <v>Unsatisfactory</v>
      </c>
      <c r="P49" s="33" t="str">
        <f t="shared" si="1"/>
        <v>No Growth or Negative Growth - Does not meet any student growth targets; demonstrates negative growth on one or more measures</v>
      </c>
      <c r="AU49" s="200">
        <v>4.7000000000000002E-3</v>
      </c>
      <c r="AV49" s="110">
        <v>0.72</v>
      </c>
      <c r="BY49" s="205">
        <f>'Prof Practice Rating Scale'!B49</f>
        <v>0.47</v>
      </c>
      <c r="BZ49" s="43" t="str">
        <f>'Prof Practice Rating Scale'!A49</f>
        <v>Unsatisfactory</v>
      </c>
    </row>
    <row r="50" spans="14:78" x14ac:dyDescent="0.2">
      <c r="N50" s="206">
        <f>'Prof Practice Rating Scale'!B50</f>
        <v>0.48</v>
      </c>
      <c r="O50" s="207" t="str">
        <f>'Prof Practice Rating Scale'!A50</f>
        <v>Unsatisfactory</v>
      </c>
      <c r="P50" s="33" t="str">
        <f t="shared" si="1"/>
        <v>No Growth or Negative Growth - Does not meet any student growth targets; demonstrates negative growth on one or more measures</v>
      </c>
      <c r="AU50" s="200">
        <v>4.7999999999999996E-3</v>
      </c>
      <c r="AV50" s="110">
        <v>0.73</v>
      </c>
      <c r="BY50" s="205">
        <f>'Prof Practice Rating Scale'!B50</f>
        <v>0.48</v>
      </c>
      <c r="BZ50" s="43" t="str">
        <f>'Prof Practice Rating Scale'!A50</f>
        <v>Unsatisfactory</v>
      </c>
    </row>
    <row r="51" spans="14:78" x14ac:dyDescent="0.2">
      <c r="N51" s="206">
        <f>'Prof Practice Rating Scale'!B51</f>
        <v>0.49</v>
      </c>
      <c r="O51" s="207" t="str">
        <f>'Prof Practice Rating Scale'!A51</f>
        <v>Unsatisfactory</v>
      </c>
      <c r="P51" s="33" t="str">
        <f t="shared" si="1"/>
        <v>No Growth or Negative Growth - Does not meet any student growth targets; demonstrates negative growth on one or more measures</v>
      </c>
      <c r="AU51" s="200">
        <v>4.8999999999999998E-3</v>
      </c>
      <c r="AV51" s="110">
        <v>0.74</v>
      </c>
      <c r="BY51" s="205">
        <f>'Prof Practice Rating Scale'!B51</f>
        <v>0.49</v>
      </c>
      <c r="BZ51" s="43" t="str">
        <f>'Prof Practice Rating Scale'!A51</f>
        <v>Unsatisfactory</v>
      </c>
    </row>
    <row r="52" spans="14:78" x14ac:dyDescent="0.2">
      <c r="N52" s="206">
        <f>'Prof Practice Rating Scale'!B52</f>
        <v>0.5</v>
      </c>
      <c r="O52" s="207" t="str">
        <f>'Prof Practice Rating Scale'!A52</f>
        <v>Unsatisfactory</v>
      </c>
      <c r="P52" s="33" t="str">
        <f t="shared" si="1"/>
        <v>No Growth or Negative Growth - Does not meet any student growth targets; demonstrates negative growth on one or more measures</v>
      </c>
      <c r="AU52" s="200">
        <v>5.0000000000000001E-3</v>
      </c>
      <c r="AV52" s="110">
        <v>0.75</v>
      </c>
      <c r="BY52" s="205">
        <f>'Prof Practice Rating Scale'!B52</f>
        <v>0.5</v>
      </c>
      <c r="BZ52" s="43" t="str">
        <f>'Prof Practice Rating Scale'!A52</f>
        <v>Unsatisfactory</v>
      </c>
    </row>
    <row r="53" spans="14:78" x14ac:dyDescent="0.2">
      <c r="N53" s="206">
        <f>'Prof Practice Rating Scale'!B53</f>
        <v>0.51</v>
      </c>
      <c r="O53" s="207" t="str">
        <f>'Prof Practice Rating Scale'!A53</f>
        <v>Unsatisfactory</v>
      </c>
      <c r="P53" s="33" t="str">
        <f t="shared" si="1"/>
        <v>No Growth or Negative Growth - Does not meet any student growth targets; demonstrates negative growth on one or more measures</v>
      </c>
      <c r="AU53" s="200">
        <v>5.1000000000000004E-3</v>
      </c>
      <c r="BY53" s="205">
        <f>'Prof Practice Rating Scale'!B53</f>
        <v>0.51</v>
      </c>
      <c r="BZ53" s="43" t="str">
        <f>'Prof Practice Rating Scale'!A53</f>
        <v>Unsatisfactory</v>
      </c>
    </row>
    <row r="54" spans="14:78" x14ac:dyDescent="0.2">
      <c r="N54" s="206">
        <f>'Prof Practice Rating Scale'!B54</f>
        <v>0.52</v>
      </c>
      <c r="O54" s="207" t="str">
        <f>'Prof Practice Rating Scale'!A54</f>
        <v>Unsatisfactory</v>
      </c>
      <c r="P54" s="33" t="str">
        <f t="shared" si="1"/>
        <v>No Growth or Negative Growth - Does not meet any student growth targets; demonstrates negative growth on one or more measures</v>
      </c>
      <c r="AU54" s="200">
        <v>5.1999999999999998E-3</v>
      </c>
      <c r="BY54" s="205">
        <f>'Prof Practice Rating Scale'!B54</f>
        <v>0.52</v>
      </c>
      <c r="BZ54" s="43" t="str">
        <f>'Prof Practice Rating Scale'!A54</f>
        <v>Unsatisfactory</v>
      </c>
    </row>
    <row r="55" spans="14:78" x14ac:dyDescent="0.2">
      <c r="N55" s="206">
        <f>'Prof Practice Rating Scale'!B55</f>
        <v>0.53</v>
      </c>
      <c r="O55" s="207" t="str">
        <f>'Prof Practice Rating Scale'!A55</f>
        <v>Unsatisfactory</v>
      </c>
      <c r="P55" s="33" t="str">
        <f t="shared" si="1"/>
        <v>No Growth or Negative Growth - Does not meet any student growth targets; demonstrates negative growth on one or more measures</v>
      </c>
      <c r="AU55" s="200">
        <v>5.3E-3</v>
      </c>
      <c r="BY55" s="205">
        <f>'Prof Practice Rating Scale'!B55</f>
        <v>0.53</v>
      </c>
      <c r="BZ55" s="43" t="str">
        <f>'Prof Practice Rating Scale'!A55</f>
        <v>Unsatisfactory</v>
      </c>
    </row>
    <row r="56" spans="14:78" x14ac:dyDescent="0.2">
      <c r="N56" s="206">
        <f>'Prof Practice Rating Scale'!B56</f>
        <v>0.54</v>
      </c>
      <c r="O56" s="207" t="str">
        <f>'Prof Practice Rating Scale'!A56</f>
        <v>Unsatisfactory</v>
      </c>
      <c r="P56" s="33" t="str">
        <f t="shared" si="1"/>
        <v>No Growth or Negative Growth - Does not meet any student growth targets; demonstrates negative growth on one or more measures</v>
      </c>
      <c r="AU56" s="200">
        <v>5.4000000000000003E-3</v>
      </c>
      <c r="BY56" s="205">
        <f>'Prof Practice Rating Scale'!B56</f>
        <v>0.54</v>
      </c>
      <c r="BZ56" s="43" t="str">
        <f>'Prof Practice Rating Scale'!A56</f>
        <v>Unsatisfactory</v>
      </c>
    </row>
    <row r="57" spans="14:78" x14ac:dyDescent="0.2">
      <c r="N57" s="206">
        <f>'Prof Practice Rating Scale'!B57</f>
        <v>0.55000000000000004</v>
      </c>
      <c r="O57" s="207" t="str">
        <f>'Prof Practice Rating Scale'!A57</f>
        <v>Unsatisfactory</v>
      </c>
      <c r="P57" s="33" t="str">
        <f t="shared" si="1"/>
        <v>No Growth or Negative Growth - Does not meet any student growth targets; demonstrates negative growth on one or more measures</v>
      </c>
      <c r="AU57" s="200">
        <v>5.4999999999999997E-3</v>
      </c>
      <c r="BY57" s="205">
        <f>'Prof Practice Rating Scale'!B57</f>
        <v>0.55000000000000004</v>
      </c>
      <c r="BZ57" s="43" t="str">
        <f>'Prof Practice Rating Scale'!A57</f>
        <v>Unsatisfactory</v>
      </c>
    </row>
    <row r="58" spans="14:78" x14ac:dyDescent="0.2">
      <c r="N58" s="206">
        <f>'Prof Practice Rating Scale'!B58</f>
        <v>0.56000000000000005</v>
      </c>
      <c r="O58" s="207" t="str">
        <f>'Prof Practice Rating Scale'!A58</f>
        <v>Unsatisfactory</v>
      </c>
      <c r="P58" s="33" t="str">
        <f t="shared" si="1"/>
        <v>No Growth or Negative Growth - Does not meet any student growth targets; demonstrates negative growth on one or more measures</v>
      </c>
      <c r="AU58" s="200">
        <v>5.5999999999999999E-3</v>
      </c>
      <c r="BY58" s="205">
        <f>'Prof Practice Rating Scale'!B58</f>
        <v>0.56000000000000005</v>
      </c>
      <c r="BZ58" s="43" t="str">
        <f>'Prof Practice Rating Scale'!A58</f>
        <v>Unsatisfactory</v>
      </c>
    </row>
    <row r="59" spans="14:78" x14ac:dyDescent="0.2">
      <c r="N59" s="206">
        <f>'Prof Practice Rating Scale'!B59</f>
        <v>0.56999999999999995</v>
      </c>
      <c r="O59" s="207" t="str">
        <f>'Prof Practice Rating Scale'!A59</f>
        <v>Unsatisfactory</v>
      </c>
      <c r="P59" s="33" t="str">
        <f t="shared" si="1"/>
        <v>No Growth or Negative Growth - Does not meet any student growth targets; demonstrates negative growth on one or more measures</v>
      </c>
      <c r="AU59" s="200">
        <v>5.7000000000000002E-3</v>
      </c>
      <c r="BY59" s="205">
        <f>'Prof Practice Rating Scale'!B59</f>
        <v>0.56999999999999995</v>
      </c>
      <c r="BZ59" s="43" t="str">
        <f>'Prof Practice Rating Scale'!A59</f>
        <v>Unsatisfactory</v>
      </c>
    </row>
    <row r="60" spans="14:78" x14ac:dyDescent="0.2">
      <c r="N60" s="206">
        <f>'Prof Practice Rating Scale'!B60</f>
        <v>0.57999999999999996</v>
      </c>
      <c r="O60" s="207" t="str">
        <f>'Prof Practice Rating Scale'!A60</f>
        <v>Unsatisfactory</v>
      </c>
      <c r="P60" s="33" t="str">
        <f t="shared" si="1"/>
        <v>No Growth or Negative Growth - Does not meet any student growth targets; demonstrates negative growth on one or more measures</v>
      </c>
      <c r="AU60" s="200">
        <v>5.7999999999999996E-3</v>
      </c>
      <c r="BY60" s="205">
        <f>'Prof Practice Rating Scale'!B60</f>
        <v>0.57999999999999996</v>
      </c>
      <c r="BZ60" s="43" t="str">
        <f>'Prof Practice Rating Scale'!A60</f>
        <v>Unsatisfactory</v>
      </c>
    </row>
    <row r="61" spans="14:78" x14ac:dyDescent="0.2">
      <c r="N61" s="206">
        <f>'Prof Practice Rating Scale'!B61</f>
        <v>0.59</v>
      </c>
      <c r="O61" s="207" t="str">
        <f>'Prof Practice Rating Scale'!A61</f>
        <v>Unsatisfactory</v>
      </c>
      <c r="P61" s="33" t="str">
        <f t="shared" si="1"/>
        <v>No Growth or Negative Growth - Does not meet any student growth targets; demonstrates negative growth on one or more measures</v>
      </c>
      <c r="AU61" s="200">
        <v>5.8999999999999999E-3</v>
      </c>
      <c r="BY61" s="205">
        <f>'Prof Practice Rating Scale'!B61</f>
        <v>0.59</v>
      </c>
      <c r="BZ61" s="43" t="str">
        <f>'Prof Practice Rating Scale'!A61</f>
        <v>Unsatisfactory</v>
      </c>
    </row>
    <row r="62" spans="14:78" x14ac:dyDescent="0.2">
      <c r="N62" s="206">
        <f>'Prof Practice Rating Scale'!B62</f>
        <v>0.6</v>
      </c>
      <c r="O62" s="207" t="str">
        <f>'Prof Practice Rating Scale'!A62</f>
        <v>Unsatisfactory</v>
      </c>
      <c r="P62" s="33" t="str">
        <f t="shared" si="1"/>
        <v>No Growth or Negative Growth - Does not meet any student growth targets; demonstrates negative growth on one or more measures</v>
      </c>
      <c r="AU62" s="200">
        <v>6.0000000000000001E-3</v>
      </c>
      <c r="BY62" s="205">
        <f>'Prof Practice Rating Scale'!B62</f>
        <v>0.6</v>
      </c>
      <c r="BZ62" s="43" t="str">
        <f>'Prof Practice Rating Scale'!A62</f>
        <v>Unsatisfactory</v>
      </c>
    </row>
    <row r="63" spans="14:78" x14ac:dyDescent="0.2">
      <c r="N63" s="206">
        <f>'Prof Practice Rating Scale'!B63</f>
        <v>0.61</v>
      </c>
      <c r="O63" s="207" t="str">
        <f>'Prof Practice Rating Scale'!A63</f>
        <v>Unsatisfactory</v>
      </c>
      <c r="P63" s="33" t="str">
        <f t="shared" si="1"/>
        <v>No Growth or Negative Growth - Does not meet any student growth targets; demonstrates negative growth on one or more measures</v>
      </c>
      <c r="AU63" s="200">
        <v>6.1000000000000004E-3</v>
      </c>
      <c r="BY63" s="205">
        <f>'Prof Practice Rating Scale'!B63</f>
        <v>0.61</v>
      </c>
      <c r="BZ63" s="43" t="str">
        <f>'Prof Practice Rating Scale'!A63</f>
        <v>Unsatisfactory</v>
      </c>
    </row>
    <row r="64" spans="14:78" x14ac:dyDescent="0.2">
      <c r="N64" s="206">
        <f>'Prof Practice Rating Scale'!B64</f>
        <v>0.62</v>
      </c>
      <c r="O64" s="207" t="str">
        <f>'Prof Practice Rating Scale'!A64</f>
        <v>Unsatisfactory</v>
      </c>
      <c r="P64" s="33" t="str">
        <f t="shared" si="1"/>
        <v>No Growth or Negative Growth - Does not meet any student growth targets; demonstrates negative growth on one or more measures</v>
      </c>
      <c r="AU64" s="200">
        <v>6.1999999999999998E-3</v>
      </c>
      <c r="BY64" s="205">
        <f>'Prof Practice Rating Scale'!B64</f>
        <v>0.62</v>
      </c>
      <c r="BZ64" s="43" t="str">
        <f>'Prof Practice Rating Scale'!A64</f>
        <v>Unsatisfactory</v>
      </c>
    </row>
    <row r="65" spans="14:78" x14ac:dyDescent="0.2">
      <c r="N65" s="206">
        <f>'Prof Practice Rating Scale'!B65</f>
        <v>0.63</v>
      </c>
      <c r="O65" s="207" t="str">
        <f>'Prof Practice Rating Scale'!A65</f>
        <v>Unsatisfactory</v>
      </c>
      <c r="P65" s="33" t="str">
        <f t="shared" si="1"/>
        <v>No Growth or Negative Growth - Does not meet any student growth targets; demonstrates negative growth on one or more measures</v>
      </c>
      <c r="AU65" s="200">
        <v>6.3E-3</v>
      </c>
      <c r="BY65" s="205">
        <f>'Prof Practice Rating Scale'!B65</f>
        <v>0.63</v>
      </c>
      <c r="BZ65" s="43" t="str">
        <f>'Prof Practice Rating Scale'!A65</f>
        <v>Unsatisfactory</v>
      </c>
    </row>
    <row r="66" spans="14:78" x14ac:dyDescent="0.2">
      <c r="N66" s="206">
        <f>'Prof Practice Rating Scale'!B66</f>
        <v>0.64</v>
      </c>
      <c r="O66" s="207" t="str">
        <f>'Prof Practice Rating Scale'!A66</f>
        <v>Unsatisfactory</v>
      </c>
      <c r="P66" s="33" t="str">
        <f t="shared" si="1"/>
        <v>No Growth or Negative Growth - Does not meet any student growth targets; demonstrates negative growth on one or more measures</v>
      </c>
      <c r="AU66" s="200">
        <v>6.4000000000000003E-3</v>
      </c>
      <c r="BY66" s="205">
        <f>'Prof Practice Rating Scale'!B66</f>
        <v>0.64</v>
      </c>
      <c r="BZ66" s="43" t="str">
        <f>'Prof Practice Rating Scale'!A66</f>
        <v>Unsatisfactory</v>
      </c>
    </row>
    <row r="67" spans="14:78" x14ac:dyDescent="0.2">
      <c r="N67" s="206">
        <f>'Prof Practice Rating Scale'!B67</f>
        <v>0.65</v>
      </c>
      <c r="O67" s="207" t="str">
        <f>'Prof Practice Rating Scale'!A67</f>
        <v>Unsatisfactory</v>
      </c>
      <c r="P67" s="33" t="str">
        <f t="shared" ref="P67:P130" si="11">$G$5</f>
        <v>No Growth or Negative Growth - Does not meet any student growth targets; demonstrates negative growth on one or more measures</v>
      </c>
      <c r="AU67" s="200">
        <v>6.4999999999999997E-3</v>
      </c>
      <c r="BY67" s="205">
        <f>'Prof Practice Rating Scale'!B67</f>
        <v>0.65</v>
      </c>
      <c r="BZ67" s="43" t="str">
        <f>'Prof Practice Rating Scale'!A67</f>
        <v>Unsatisfactory</v>
      </c>
    </row>
    <row r="68" spans="14:78" x14ac:dyDescent="0.2">
      <c r="N68" s="206">
        <f>'Prof Practice Rating Scale'!B68</f>
        <v>0.66</v>
      </c>
      <c r="O68" s="207" t="str">
        <f>'Prof Practice Rating Scale'!A68</f>
        <v>Unsatisfactory</v>
      </c>
      <c r="P68" s="33" t="str">
        <f t="shared" si="11"/>
        <v>No Growth or Negative Growth - Does not meet any student growth targets; demonstrates negative growth on one or more measures</v>
      </c>
      <c r="AU68" s="200">
        <v>6.6E-3</v>
      </c>
      <c r="BY68" s="205">
        <f>'Prof Practice Rating Scale'!B68</f>
        <v>0.66</v>
      </c>
      <c r="BZ68" s="43" t="str">
        <f>'Prof Practice Rating Scale'!A68</f>
        <v>Unsatisfactory</v>
      </c>
    </row>
    <row r="69" spans="14:78" x14ac:dyDescent="0.2">
      <c r="N69" s="206">
        <f>'Prof Practice Rating Scale'!B69</f>
        <v>0.67</v>
      </c>
      <c r="O69" s="207" t="str">
        <f>'Prof Practice Rating Scale'!A69</f>
        <v>Unsatisfactory</v>
      </c>
      <c r="P69" s="33" t="str">
        <f t="shared" si="11"/>
        <v>No Growth or Negative Growth - Does not meet any student growth targets; demonstrates negative growth on one or more measures</v>
      </c>
      <c r="AU69" s="200">
        <v>6.7000000000000002E-3</v>
      </c>
      <c r="BY69" s="205">
        <f>'Prof Practice Rating Scale'!B69</f>
        <v>0.67</v>
      </c>
      <c r="BZ69" s="43" t="str">
        <f>'Prof Practice Rating Scale'!A69</f>
        <v>Unsatisfactory</v>
      </c>
    </row>
    <row r="70" spans="14:78" x14ac:dyDescent="0.2">
      <c r="N70" s="206">
        <f>'Prof Practice Rating Scale'!B70</f>
        <v>0.68</v>
      </c>
      <c r="O70" s="207" t="str">
        <f>'Prof Practice Rating Scale'!A70</f>
        <v>Unsatisfactory</v>
      </c>
      <c r="P70" s="33" t="str">
        <f t="shared" si="11"/>
        <v>No Growth or Negative Growth - Does not meet any student growth targets; demonstrates negative growth on one or more measures</v>
      </c>
      <c r="AU70" s="200">
        <v>6.7999999999999996E-3</v>
      </c>
      <c r="BY70" s="205">
        <f>'Prof Practice Rating Scale'!B70</f>
        <v>0.68</v>
      </c>
      <c r="BZ70" s="43" t="str">
        <f>'Prof Practice Rating Scale'!A70</f>
        <v>Unsatisfactory</v>
      </c>
    </row>
    <row r="71" spans="14:78" x14ac:dyDescent="0.2">
      <c r="N71" s="206">
        <f>'Prof Practice Rating Scale'!B71</f>
        <v>0.69</v>
      </c>
      <c r="O71" s="207" t="str">
        <f>'Prof Practice Rating Scale'!A71</f>
        <v>Unsatisfactory</v>
      </c>
      <c r="P71" s="33" t="str">
        <f t="shared" si="11"/>
        <v>No Growth or Negative Growth - Does not meet any student growth targets; demonstrates negative growth on one or more measures</v>
      </c>
      <c r="AU71" s="200">
        <v>6.8999999999999999E-3</v>
      </c>
      <c r="BY71" s="205">
        <f>'Prof Practice Rating Scale'!B71</f>
        <v>0.69</v>
      </c>
      <c r="BZ71" s="43" t="str">
        <f>'Prof Practice Rating Scale'!A71</f>
        <v>Unsatisfactory</v>
      </c>
    </row>
    <row r="72" spans="14:78" x14ac:dyDescent="0.2">
      <c r="N72" s="206">
        <f>'Prof Practice Rating Scale'!B72</f>
        <v>0.7</v>
      </c>
      <c r="O72" s="207" t="str">
        <f>'Prof Practice Rating Scale'!A72</f>
        <v>Unsatisfactory</v>
      </c>
      <c r="P72" s="33" t="str">
        <f t="shared" si="11"/>
        <v>No Growth or Negative Growth - Does not meet any student growth targets; demonstrates negative growth on one or more measures</v>
      </c>
      <c r="AU72" s="200">
        <v>7.0000000000000001E-3</v>
      </c>
      <c r="BY72" s="205">
        <f>'Prof Practice Rating Scale'!B72</f>
        <v>0.7</v>
      </c>
      <c r="BZ72" s="43" t="str">
        <f>'Prof Practice Rating Scale'!A72</f>
        <v>Unsatisfactory</v>
      </c>
    </row>
    <row r="73" spans="14:78" x14ac:dyDescent="0.2">
      <c r="N73" s="206">
        <f>'Prof Practice Rating Scale'!B73</f>
        <v>0.71</v>
      </c>
      <c r="O73" s="207" t="str">
        <f>'Prof Practice Rating Scale'!A73</f>
        <v>Unsatisfactory</v>
      </c>
      <c r="P73" s="33" t="str">
        <f t="shared" si="11"/>
        <v>No Growth or Negative Growth - Does not meet any student growth targets; demonstrates negative growth on one or more measures</v>
      </c>
      <c r="AU73" s="200">
        <v>7.1000000000000004E-3</v>
      </c>
      <c r="BY73" s="205">
        <f>'Prof Practice Rating Scale'!B73</f>
        <v>0.71</v>
      </c>
      <c r="BZ73" s="43" t="str">
        <f>'Prof Practice Rating Scale'!A73</f>
        <v>Unsatisfactory</v>
      </c>
    </row>
    <row r="74" spans="14:78" x14ac:dyDescent="0.2">
      <c r="N74" s="206">
        <f>'Prof Practice Rating Scale'!B74</f>
        <v>0.72</v>
      </c>
      <c r="O74" s="207" t="str">
        <f>'Prof Practice Rating Scale'!A74</f>
        <v>Unsatisfactory</v>
      </c>
      <c r="P74" s="33" t="str">
        <f t="shared" si="11"/>
        <v>No Growth or Negative Growth - Does not meet any student growth targets; demonstrates negative growth on one or more measures</v>
      </c>
      <c r="AU74" s="200">
        <v>7.1999999999999998E-3</v>
      </c>
      <c r="BY74" s="205">
        <f>'Prof Practice Rating Scale'!B74</f>
        <v>0.72</v>
      </c>
      <c r="BZ74" s="43" t="str">
        <f>'Prof Practice Rating Scale'!A74</f>
        <v>Unsatisfactory</v>
      </c>
    </row>
    <row r="75" spans="14:78" x14ac:dyDescent="0.2">
      <c r="N75" s="206">
        <f>'Prof Practice Rating Scale'!B75</f>
        <v>0.73</v>
      </c>
      <c r="O75" s="207" t="str">
        <f>'Prof Practice Rating Scale'!A75</f>
        <v>Unsatisfactory</v>
      </c>
      <c r="P75" s="33" t="str">
        <f t="shared" si="11"/>
        <v>No Growth or Negative Growth - Does not meet any student growth targets; demonstrates negative growth on one or more measures</v>
      </c>
      <c r="AU75" s="200">
        <v>7.3000000000000001E-3</v>
      </c>
      <c r="BY75" s="205">
        <f>'Prof Practice Rating Scale'!B75</f>
        <v>0.73</v>
      </c>
      <c r="BZ75" s="43" t="str">
        <f>'Prof Practice Rating Scale'!A75</f>
        <v>Unsatisfactory</v>
      </c>
    </row>
    <row r="76" spans="14:78" x14ac:dyDescent="0.2">
      <c r="N76" s="206">
        <f>'Prof Practice Rating Scale'!B76</f>
        <v>0.74</v>
      </c>
      <c r="O76" s="207" t="str">
        <f>'Prof Practice Rating Scale'!A76</f>
        <v>Unsatisfactory</v>
      </c>
      <c r="P76" s="33" t="str">
        <f t="shared" si="11"/>
        <v>No Growth or Negative Growth - Does not meet any student growth targets; demonstrates negative growth on one or more measures</v>
      </c>
      <c r="AU76" s="200">
        <v>7.4000000000000003E-3</v>
      </c>
      <c r="BY76" s="205">
        <f>'Prof Practice Rating Scale'!B76</f>
        <v>0.74</v>
      </c>
      <c r="BZ76" s="43" t="str">
        <f>'Prof Practice Rating Scale'!A76</f>
        <v>Unsatisfactory</v>
      </c>
    </row>
    <row r="77" spans="14:78" x14ac:dyDescent="0.2">
      <c r="N77" s="206">
        <f>'Prof Practice Rating Scale'!B77</f>
        <v>0.75</v>
      </c>
      <c r="O77" s="207" t="str">
        <f>'Prof Practice Rating Scale'!A77</f>
        <v>Unsatisfactory</v>
      </c>
      <c r="P77" s="33" t="str">
        <f t="shared" si="11"/>
        <v>No Growth or Negative Growth - Does not meet any student growth targets; demonstrates negative growth on one or more measures</v>
      </c>
      <c r="AU77" s="200">
        <v>7.4999999999999997E-3</v>
      </c>
      <c r="BY77" s="205">
        <f>'Prof Practice Rating Scale'!B77</f>
        <v>0.75</v>
      </c>
      <c r="BZ77" s="43" t="str">
        <f>'Prof Practice Rating Scale'!A77</f>
        <v>Unsatisfactory</v>
      </c>
    </row>
    <row r="78" spans="14:78" x14ac:dyDescent="0.2">
      <c r="N78" s="206">
        <f>'Prof Practice Rating Scale'!B78</f>
        <v>0.76</v>
      </c>
      <c r="O78" s="207" t="str">
        <f>'Prof Practice Rating Scale'!A78</f>
        <v>Unsatisfactory</v>
      </c>
      <c r="P78" s="33" t="str">
        <f t="shared" si="11"/>
        <v>No Growth or Negative Growth - Does not meet any student growth targets; demonstrates negative growth on one or more measures</v>
      </c>
      <c r="AU78" s="200">
        <v>7.6E-3</v>
      </c>
      <c r="BY78" s="205">
        <f>'Prof Practice Rating Scale'!B78</f>
        <v>0.76</v>
      </c>
      <c r="BZ78" s="43" t="str">
        <f>'Prof Practice Rating Scale'!A78</f>
        <v>Unsatisfactory</v>
      </c>
    </row>
    <row r="79" spans="14:78" x14ac:dyDescent="0.2">
      <c r="N79" s="206">
        <f>'Prof Practice Rating Scale'!B79</f>
        <v>0.77</v>
      </c>
      <c r="O79" s="207" t="str">
        <f>'Prof Practice Rating Scale'!A79</f>
        <v>Unsatisfactory</v>
      </c>
      <c r="P79" s="33" t="str">
        <f t="shared" si="11"/>
        <v>No Growth or Negative Growth - Does not meet any student growth targets; demonstrates negative growth on one or more measures</v>
      </c>
      <c r="AU79" s="200">
        <v>7.7000000000000002E-3</v>
      </c>
      <c r="BY79" s="205">
        <f>'Prof Practice Rating Scale'!B79</f>
        <v>0.77</v>
      </c>
      <c r="BZ79" s="43" t="str">
        <f>'Prof Practice Rating Scale'!A79</f>
        <v>Unsatisfactory</v>
      </c>
    </row>
    <row r="80" spans="14:78" x14ac:dyDescent="0.2">
      <c r="N80" s="206">
        <f>'Prof Practice Rating Scale'!B80</f>
        <v>0.78</v>
      </c>
      <c r="O80" s="207" t="str">
        <f>'Prof Practice Rating Scale'!A80</f>
        <v>Unsatisfactory</v>
      </c>
      <c r="P80" s="33" t="str">
        <f t="shared" si="11"/>
        <v>No Growth or Negative Growth - Does not meet any student growth targets; demonstrates negative growth on one or more measures</v>
      </c>
      <c r="AU80" s="200">
        <v>7.7999999999999996E-3</v>
      </c>
      <c r="BY80" s="205">
        <f>'Prof Practice Rating Scale'!B80</f>
        <v>0.78</v>
      </c>
      <c r="BZ80" s="43" t="str">
        <f>'Prof Practice Rating Scale'!A80</f>
        <v>Unsatisfactory</v>
      </c>
    </row>
    <row r="81" spans="14:78" x14ac:dyDescent="0.2">
      <c r="N81" s="206">
        <f>'Prof Practice Rating Scale'!B81</f>
        <v>0.79</v>
      </c>
      <c r="O81" s="207" t="str">
        <f>'Prof Practice Rating Scale'!A81</f>
        <v>Unsatisfactory</v>
      </c>
      <c r="P81" s="33" t="str">
        <f t="shared" si="11"/>
        <v>No Growth or Negative Growth - Does not meet any student growth targets; demonstrates negative growth on one or more measures</v>
      </c>
      <c r="AU81" s="200">
        <v>7.9000000000000008E-3</v>
      </c>
      <c r="BY81" s="205">
        <f>'Prof Practice Rating Scale'!B81</f>
        <v>0.79</v>
      </c>
      <c r="BZ81" s="43" t="str">
        <f>'Prof Practice Rating Scale'!A81</f>
        <v>Unsatisfactory</v>
      </c>
    </row>
    <row r="82" spans="14:78" x14ac:dyDescent="0.2">
      <c r="N82" s="206">
        <f>'Prof Practice Rating Scale'!B82</f>
        <v>0.8</v>
      </c>
      <c r="O82" s="207" t="str">
        <f>'Prof Practice Rating Scale'!A82</f>
        <v>Unsatisfactory</v>
      </c>
      <c r="P82" s="33" t="str">
        <f t="shared" si="11"/>
        <v>No Growth or Negative Growth - Does not meet any student growth targets; demonstrates negative growth on one or more measures</v>
      </c>
      <c r="AU82" s="200">
        <v>8.0000000000000002E-3</v>
      </c>
      <c r="BY82" s="205">
        <f>'Prof Practice Rating Scale'!B82</f>
        <v>0.8</v>
      </c>
      <c r="BZ82" s="43" t="str">
        <f>'Prof Practice Rating Scale'!A82</f>
        <v>Unsatisfactory</v>
      </c>
    </row>
    <row r="83" spans="14:78" x14ac:dyDescent="0.2">
      <c r="N83" s="206">
        <f>'Prof Practice Rating Scale'!B83</f>
        <v>0.81</v>
      </c>
      <c r="O83" s="207" t="str">
        <f>'Prof Practice Rating Scale'!A83</f>
        <v>Unsatisfactory</v>
      </c>
      <c r="P83" s="33" t="str">
        <f t="shared" si="11"/>
        <v>No Growth or Negative Growth - Does not meet any student growth targets; demonstrates negative growth on one or more measures</v>
      </c>
      <c r="AC83" s="50"/>
      <c r="AU83" s="200">
        <v>8.0999999999999996E-3</v>
      </c>
      <c r="BY83" s="205">
        <f>'Prof Practice Rating Scale'!B83</f>
        <v>0.81</v>
      </c>
      <c r="BZ83" s="43" t="str">
        <f>'Prof Practice Rating Scale'!A83</f>
        <v>Unsatisfactory</v>
      </c>
    </row>
    <row r="84" spans="14:78" x14ac:dyDescent="0.2">
      <c r="N84" s="206">
        <f>'Prof Practice Rating Scale'!B84</f>
        <v>0.82</v>
      </c>
      <c r="O84" s="207" t="str">
        <f>'Prof Practice Rating Scale'!A84</f>
        <v>Unsatisfactory</v>
      </c>
      <c r="P84" s="33" t="str">
        <f t="shared" si="11"/>
        <v>No Growth or Negative Growth - Does not meet any student growth targets; demonstrates negative growth on one or more measures</v>
      </c>
      <c r="AC84" s="50"/>
      <c r="AU84" s="200">
        <v>8.2000000000000007E-3</v>
      </c>
      <c r="BY84" s="205">
        <f>'Prof Practice Rating Scale'!B84</f>
        <v>0.82</v>
      </c>
      <c r="BZ84" s="43" t="str">
        <f>'Prof Practice Rating Scale'!A84</f>
        <v>Unsatisfactory</v>
      </c>
    </row>
    <row r="85" spans="14:78" x14ac:dyDescent="0.2">
      <c r="N85" s="206">
        <f>'Prof Practice Rating Scale'!B85</f>
        <v>0.83</v>
      </c>
      <c r="O85" s="207" t="str">
        <f>'Prof Practice Rating Scale'!A85</f>
        <v>Unsatisfactory</v>
      </c>
      <c r="P85" s="33" t="str">
        <f t="shared" si="11"/>
        <v>No Growth or Negative Growth - Does not meet any student growth targets; demonstrates negative growth on one or more measures</v>
      </c>
      <c r="AC85" s="50"/>
      <c r="AU85" s="200">
        <v>8.3000000000000001E-3</v>
      </c>
      <c r="BY85" s="205">
        <f>'Prof Practice Rating Scale'!B85</f>
        <v>0.83</v>
      </c>
      <c r="BZ85" s="43" t="str">
        <f>'Prof Practice Rating Scale'!A85</f>
        <v>Unsatisfactory</v>
      </c>
    </row>
    <row r="86" spans="14:78" x14ac:dyDescent="0.2">
      <c r="N86" s="206">
        <f>'Prof Practice Rating Scale'!B86</f>
        <v>0.84</v>
      </c>
      <c r="O86" s="207" t="str">
        <f>'Prof Practice Rating Scale'!A86</f>
        <v>Unsatisfactory</v>
      </c>
      <c r="P86" s="33" t="str">
        <f t="shared" si="11"/>
        <v>No Growth or Negative Growth - Does not meet any student growth targets; demonstrates negative growth on one or more measures</v>
      </c>
      <c r="AC86" s="50"/>
      <c r="AU86" s="200">
        <v>8.3999999999999995E-3</v>
      </c>
      <c r="BY86" s="205">
        <f>'Prof Practice Rating Scale'!B86</f>
        <v>0.84</v>
      </c>
      <c r="BZ86" s="43" t="str">
        <f>'Prof Practice Rating Scale'!A86</f>
        <v>Unsatisfactory</v>
      </c>
    </row>
    <row r="87" spans="14:78" x14ac:dyDescent="0.2">
      <c r="N87" s="206">
        <f>'Prof Practice Rating Scale'!B87</f>
        <v>0.85</v>
      </c>
      <c r="O87" s="207" t="str">
        <f>'Prof Practice Rating Scale'!A87</f>
        <v>Unsatisfactory</v>
      </c>
      <c r="P87" s="33" t="str">
        <f t="shared" si="11"/>
        <v>No Growth or Negative Growth - Does not meet any student growth targets; demonstrates negative growth on one or more measures</v>
      </c>
      <c r="AC87" s="50"/>
      <c r="AU87" s="200">
        <v>8.5000000000000006E-3</v>
      </c>
      <c r="BY87" s="205">
        <f>'Prof Practice Rating Scale'!B87</f>
        <v>0.85</v>
      </c>
      <c r="BZ87" s="43" t="str">
        <f>'Prof Practice Rating Scale'!A87</f>
        <v>Unsatisfactory</v>
      </c>
    </row>
    <row r="88" spans="14:78" x14ac:dyDescent="0.2">
      <c r="N88" s="206">
        <f>'Prof Practice Rating Scale'!B88</f>
        <v>0.86</v>
      </c>
      <c r="O88" s="207" t="str">
        <f>'Prof Practice Rating Scale'!A88</f>
        <v>Unsatisfactory</v>
      </c>
      <c r="P88" s="33" t="str">
        <f t="shared" si="11"/>
        <v>No Growth or Negative Growth - Does not meet any student growth targets; demonstrates negative growth on one or more measures</v>
      </c>
      <c r="AC88" s="50"/>
      <c r="AU88" s="200">
        <v>8.6E-3</v>
      </c>
      <c r="BY88" s="205">
        <f>'Prof Practice Rating Scale'!B88</f>
        <v>0.86</v>
      </c>
      <c r="BZ88" s="43" t="str">
        <f>'Prof Practice Rating Scale'!A88</f>
        <v>Unsatisfactory</v>
      </c>
    </row>
    <row r="89" spans="14:78" x14ac:dyDescent="0.2">
      <c r="N89" s="206">
        <f>'Prof Practice Rating Scale'!B89</f>
        <v>0.87</v>
      </c>
      <c r="O89" s="207" t="str">
        <f>'Prof Practice Rating Scale'!A89</f>
        <v>Unsatisfactory</v>
      </c>
      <c r="P89" s="33" t="str">
        <f t="shared" si="11"/>
        <v>No Growth or Negative Growth - Does not meet any student growth targets; demonstrates negative growth on one or more measures</v>
      </c>
      <c r="AC89" s="50"/>
      <c r="AU89" s="200">
        <v>8.6999999999999994E-3</v>
      </c>
      <c r="BY89" s="205">
        <f>'Prof Practice Rating Scale'!B89</f>
        <v>0.87</v>
      </c>
      <c r="BZ89" s="43" t="str">
        <f>'Prof Practice Rating Scale'!A89</f>
        <v>Unsatisfactory</v>
      </c>
    </row>
    <row r="90" spans="14:78" x14ac:dyDescent="0.2">
      <c r="N90" s="206">
        <f>'Prof Practice Rating Scale'!B90</f>
        <v>0.88</v>
      </c>
      <c r="O90" s="207" t="str">
        <f>'Prof Practice Rating Scale'!A90</f>
        <v>Unsatisfactory</v>
      </c>
      <c r="P90" s="33" t="str">
        <f t="shared" si="11"/>
        <v>No Growth or Negative Growth - Does not meet any student growth targets; demonstrates negative growth on one or more measures</v>
      </c>
      <c r="AC90" s="50"/>
      <c r="AU90" s="200">
        <v>8.8000000000000005E-3</v>
      </c>
      <c r="BY90" s="205">
        <f>'Prof Practice Rating Scale'!B90</f>
        <v>0.88</v>
      </c>
      <c r="BZ90" s="43" t="str">
        <f>'Prof Practice Rating Scale'!A90</f>
        <v>Unsatisfactory</v>
      </c>
    </row>
    <row r="91" spans="14:78" x14ac:dyDescent="0.2">
      <c r="N91" s="206">
        <f>'Prof Practice Rating Scale'!B91</f>
        <v>0.89</v>
      </c>
      <c r="O91" s="207" t="str">
        <f>'Prof Practice Rating Scale'!A91</f>
        <v>Unsatisfactory</v>
      </c>
      <c r="P91" s="33" t="str">
        <f t="shared" si="11"/>
        <v>No Growth or Negative Growth - Does not meet any student growth targets; demonstrates negative growth on one or more measures</v>
      </c>
      <c r="AC91" s="50"/>
      <c r="AU91" s="200">
        <v>8.8999999999999999E-3</v>
      </c>
      <c r="BY91" s="205">
        <f>'Prof Practice Rating Scale'!B91</f>
        <v>0.89</v>
      </c>
      <c r="BZ91" s="43" t="str">
        <f>'Prof Practice Rating Scale'!A91</f>
        <v>Unsatisfactory</v>
      </c>
    </row>
    <row r="92" spans="14:78" x14ac:dyDescent="0.2">
      <c r="N92" s="206">
        <f>'Prof Practice Rating Scale'!B92</f>
        <v>0.9</v>
      </c>
      <c r="O92" s="207" t="str">
        <f>'Prof Practice Rating Scale'!A92</f>
        <v>Unsatisfactory</v>
      </c>
      <c r="P92" s="33" t="str">
        <f t="shared" si="11"/>
        <v>No Growth or Negative Growth - Does not meet any student growth targets; demonstrates negative growth on one or more measures</v>
      </c>
      <c r="AC92" s="50"/>
      <c r="AU92" s="200">
        <v>8.9999999999999993E-3</v>
      </c>
      <c r="BY92" s="205">
        <f>'Prof Practice Rating Scale'!B92</f>
        <v>0.9</v>
      </c>
      <c r="BZ92" s="43" t="str">
        <f>'Prof Practice Rating Scale'!A92</f>
        <v>Unsatisfactory</v>
      </c>
    </row>
    <row r="93" spans="14:78" x14ac:dyDescent="0.2">
      <c r="N93" s="206">
        <f>'Prof Practice Rating Scale'!B93</f>
        <v>0.91</v>
      </c>
      <c r="O93" s="207" t="str">
        <f>'Prof Practice Rating Scale'!A93</f>
        <v>Unsatisfactory</v>
      </c>
      <c r="P93" s="33" t="str">
        <f t="shared" si="11"/>
        <v>No Growth or Negative Growth - Does not meet any student growth targets; demonstrates negative growth on one or more measures</v>
      </c>
      <c r="AC93" s="50"/>
      <c r="AU93" s="200">
        <v>9.1000000000000004E-3</v>
      </c>
      <c r="BY93" s="205">
        <f>'Prof Practice Rating Scale'!B93</f>
        <v>0.91</v>
      </c>
      <c r="BZ93" s="43" t="str">
        <f>'Prof Practice Rating Scale'!A93</f>
        <v>Unsatisfactory</v>
      </c>
    </row>
    <row r="94" spans="14:78" x14ac:dyDescent="0.2">
      <c r="N94" s="206">
        <f>'Prof Practice Rating Scale'!B94</f>
        <v>0.92</v>
      </c>
      <c r="O94" s="207" t="str">
        <f>'Prof Practice Rating Scale'!A94</f>
        <v>Unsatisfactory</v>
      </c>
      <c r="P94" s="33" t="str">
        <f t="shared" si="11"/>
        <v>No Growth or Negative Growth - Does not meet any student growth targets; demonstrates negative growth on one or more measures</v>
      </c>
      <c r="AC94" s="50"/>
      <c r="AU94" s="200">
        <v>9.1999999999999998E-3</v>
      </c>
      <c r="BY94" s="205">
        <f>'Prof Practice Rating Scale'!B94</f>
        <v>0.92</v>
      </c>
      <c r="BZ94" s="43" t="str">
        <f>'Prof Practice Rating Scale'!A94</f>
        <v>Unsatisfactory</v>
      </c>
    </row>
    <row r="95" spans="14:78" x14ac:dyDescent="0.2">
      <c r="N95" s="206">
        <f>'Prof Practice Rating Scale'!B95</f>
        <v>0.93</v>
      </c>
      <c r="O95" s="207" t="str">
        <f>'Prof Practice Rating Scale'!A95</f>
        <v>Unsatisfactory</v>
      </c>
      <c r="P95" s="33" t="str">
        <f t="shared" si="11"/>
        <v>No Growth or Negative Growth - Does not meet any student growth targets; demonstrates negative growth on one or more measures</v>
      </c>
      <c r="AC95" s="50"/>
      <c r="AU95" s="200">
        <v>9.2999999999999992E-3</v>
      </c>
      <c r="BY95" s="205">
        <f>'Prof Practice Rating Scale'!B95</f>
        <v>0.93</v>
      </c>
      <c r="BZ95" s="43" t="str">
        <f>'Prof Practice Rating Scale'!A95</f>
        <v>Unsatisfactory</v>
      </c>
    </row>
    <row r="96" spans="14:78" x14ac:dyDescent="0.2">
      <c r="N96" s="206">
        <f>'Prof Practice Rating Scale'!B96</f>
        <v>0.94</v>
      </c>
      <c r="O96" s="207" t="str">
        <f>'Prof Practice Rating Scale'!A96</f>
        <v>Unsatisfactory</v>
      </c>
      <c r="P96" s="33" t="str">
        <f t="shared" si="11"/>
        <v>No Growth or Negative Growth - Does not meet any student growth targets; demonstrates negative growth on one or more measures</v>
      </c>
      <c r="AC96" s="50"/>
      <c r="AU96" s="200">
        <v>9.4000000000000004E-3</v>
      </c>
      <c r="BY96" s="205">
        <f>'Prof Practice Rating Scale'!B96</f>
        <v>0.94</v>
      </c>
      <c r="BZ96" s="43" t="str">
        <f>'Prof Practice Rating Scale'!A96</f>
        <v>Unsatisfactory</v>
      </c>
    </row>
    <row r="97" spans="14:78" x14ac:dyDescent="0.2">
      <c r="N97" s="206">
        <f>'Prof Practice Rating Scale'!B97</f>
        <v>0.95</v>
      </c>
      <c r="O97" s="207" t="str">
        <f>'Prof Practice Rating Scale'!A97</f>
        <v>Unsatisfactory</v>
      </c>
      <c r="P97" s="33" t="str">
        <f t="shared" si="11"/>
        <v>No Growth or Negative Growth - Does not meet any student growth targets; demonstrates negative growth on one or more measures</v>
      </c>
      <c r="AC97" s="50"/>
      <c r="AU97" s="200">
        <v>9.4999999999999998E-3</v>
      </c>
      <c r="BY97" s="205">
        <f>'Prof Practice Rating Scale'!B97</f>
        <v>0.95</v>
      </c>
      <c r="BZ97" s="43" t="str">
        <f>'Prof Practice Rating Scale'!A97</f>
        <v>Unsatisfactory</v>
      </c>
    </row>
    <row r="98" spans="14:78" x14ac:dyDescent="0.2">
      <c r="N98" s="206">
        <f>'Prof Practice Rating Scale'!B98</f>
        <v>0.96</v>
      </c>
      <c r="O98" s="207" t="str">
        <f>'Prof Practice Rating Scale'!A98</f>
        <v>Unsatisfactory</v>
      </c>
      <c r="P98" s="33" t="str">
        <f t="shared" si="11"/>
        <v>No Growth or Negative Growth - Does not meet any student growth targets; demonstrates negative growth on one or more measures</v>
      </c>
      <c r="AC98" s="50"/>
      <c r="AU98" s="200">
        <v>9.5999999999999992E-3</v>
      </c>
      <c r="BY98" s="205">
        <f>'Prof Practice Rating Scale'!B98</f>
        <v>0.96</v>
      </c>
      <c r="BZ98" s="43" t="str">
        <f>'Prof Practice Rating Scale'!A98</f>
        <v>Unsatisfactory</v>
      </c>
    </row>
    <row r="99" spans="14:78" x14ac:dyDescent="0.2">
      <c r="N99" s="206">
        <f>'Prof Practice Rating Scale'!B99</f>
        <v>0.97</v>
      </c>
      <c r="O99" s="207" t="str">
        <f>'Prof Practice Rating Scale'!A99</f>
        <v>Unsatisfactory</v>
      </c>
      <c r="P99" s="33" t="str">
        <f t="shared" si="11"/>
        <v>No Growth or Negative Growth - Does not meet any student growth targets; demonstrates negative growth on one or more measures</v>
      </c>
      <c r="AC99" s="50"/>
      <c r="AU99" s="200">
        <v>9.7000000000000003E-3</v>
      </c>
      <c r="BY99" s="205">
        <f>'Prof Practice Rating Scale'!B99</f>
        <v>0.97</v>
      </c>
      <c r="BZ99" s="43" t="str">
        <f>'Prof Practice Rating Scale'!A99</f>
        <v>Unsatisfactory</v>
      </c>
    </row>
    <row r="100" spans="14:78" x14ac:dyDescent="0.2">
      <c r="N100" s="206">
        <f>'Prof Practice Rating Scale'!B100</f>
        <v>0.98</v>
      </c>
      <c r="O100" s="207" t="str">
        <f>'Prof Practice Rating Scale'!A100</f>
        <v>Unsatisfactory</v>
      </c>
      <c r="P100" s="33" t="str">
        <f t="shared" si="11"/>
        <v>No Growth or Negative Growth - Does not meet any student growth targets; demonstrates negative growth on one or more measures</v>
      </c>
      <c r="AC100" s="50"/>
      <c r="AU100" s="200">
        <v>9.7999999999999997E-3</v>
      </c>
      <c r="BY100" s="205">
        <f>'Prof Practice Rating Scale'!B100</f>
        <v>0.98</v>
      </c>
      <c r="BZ100" s="43" t="str">
        <f>'Prof Practice Rating Scale'!A100</f>
        <v>Unsatisfactory</v>
      </c>
    </row>
    <row r="101" spans="14:78" x14ac:dyDescent="0.2">
      <c r="N101" s="206">
        <f>'Prof Practice Rating Scale'!B101</f>
        <v>0.99</v>
      </c>
      <c r="O101" s="207" t="str">
        <f>'Prof Practice Rating Scale'!A101</f>
        <v>Unsatisfactory</v>
      </c>
      <c r="P101" s="33" t="str">
        <f t="shared" si="11"/>
        <v>No Growth or Negative Growth - Does not meet any student growth targets; demonstrates negative growth on one or more measures</v>
      </c>
      <c r="AC101" s="50"/>
      <c r="AU101" s="200">
        <v>9.9000000000000008E-3</v>
      </c>
      <c r="BY101" s="205">
        <f>'Prof Practice Rating Scale'!B101</f>
        <v>0.99</v>
      </c>
      <c r="BZ101" s="43" t="str">
        <f>'Prof Practice Rating Scale'!A101</f>
        <v>Unsatisfactory</v>
      </c>
    </row>
    <row r="102" spans="14:78" x14ac:dyDescent="0.2">
      <c r="N102" s="206">
        <f>'Prof Practice Rating Scale'!B102</f>
        <v>1</v>
      </c>
      <c r="O102" s="207" t="str">
        <f>'Prof Practice Rating Scale'!A102</f>
        <v>Unsatisfactory</v>
      </c>
      <c r="P102" s="33" t="str">
        <f t="shared" si="11"/>
        <v>No Growth or Negative Growth - Does not meet any student growth targets; demonstrates negative growth on one or more measures</v>
      </c>
      <c r="AC102" s="50"/>
      <c r="AU102" s="200">
        <v>0.01</v>
      </c>
      <c r="BY102" s="205">
        <f>'Prof Practice Rating Scale'!B102</f>
        <v>1</v>
      </c>
      <c r="BZ102" s="43" t="str">
        <f>'Prof Practice Rating Scale'!A102</f>
        <v>Unsatisfactory</v>
      </c>
    </row>
    <row r="103" spans="14:78" x14ac:dyDescent="0.2">
      <c r="N103" s="206">
        <f>'Prof Practice Rating Scale'!B103</f>
        <v>1.01</v>
      </c>
      <c r="O103" s="207" t="str">
        <f>'Prof Practice Rating Scale'!A103</f>
        <v>Unsatisfactory</v>
      </c>
      <c r="P103" s="33" t="str">
        <f t="shared" si="11"/>
        <v>No Growth or Negative Growth - Does not meet any student growth targets; demonstrates negative growth on one or more measures</v>
      </c>
      <c r="AC103" s="50"/>
      <c r="AU103" s="200">
        <v>1.01E-2</v>
      </c>
      <c r="BY103" s="205">
        <f>'Prof Practice Rating Scale'!B103</f>
        <v>1.01</v>
      </c>
      <c r="BZ103" s="43" t="str">
        <f>'Prof Practice Rating Scale'!A103</f>
        <v>Unsatisfactory</v>
      </c>
    </row>
    <row r="104" spans="14:78" x14ac:dyDescent="0.2">
      <c r="N104" s="206">
        <f>'Prof Practice Rating Scale'!B104</f>
        <v>1.02</v>
      </c>
      <c r="O104" s="207" t="str">
        <f>'Prof Practice Rating Scale'!A104</f>
        <v>Unsatisfactory</v>
      </c>
      <c r="P104" s="33" t="str">
        <f t="shared" si="11"/>
        <v>No Growth or Negative Growth - Does not meet any student growth targets; demonstrates negative growth on one or more measures</v>
      </c>
      <c r="AC104" s="50"/>
      <c r="AU104" s="200">
        <v>1.0200000000000001E-2</v>
      </c>
      <c r="BY104" s="205">
        <f>'Prof Practice Rating Scale'!B104</f>
        <v>1.02</v>
      </c>
      <c r="BZ104" s="43" t="str">
        <f>'Prof Practice Rating Scale'!A104</f>
        <v>Unsatisfactory</v>
      </c>
    </row>
    <row r="105" spans="14:78" x14ac:dyDescent="0.2">
      <c r="N105" s="206">
        <f>'Prof Practice Rating Scale'!B105</f>
        <v>1.03</v>
      </c>
      <c r="O105" s="207" t="str">
        <f>'Prof Practice Rating Scale'!A105</f>
        <v>Unsatisfactory</v>
      </c>
      <c r="P105" s="33" t="str">
        <f t="shared" si="11"/>
        <v>No Growth or Negative Growth - Does not meet any student growth targets; demonstrates negative growth on one or more measures</v>
      </c>
      <c r="AC105" s="50"/>
      <c r="AU105" s="200">
        <v>1.03E-2</v>
      </c>
      <c r="BY105" s="205">
        <f>'Prof Practice Rating Scale'!B105</f>
        <v>1.03</v>
      </c>
      <c r="BZ105" s="43" t="str">
        <f>'Prof Practice Rating Scale'!A105</f>
        <v>Unsatisfactory</v>
      </c>
    </row>
    <row r="106" spans="14:78" x14ac:dyDescent="0.2">
      <c r="N106" s="206">
        <f>'Prof Practice Rating Scale'!B106</f>
        <v>1.04</v>
      </c>
      <c r="O106" s="207" t="str">
        <f>'Prof Practice Rating Scale'!A106</f>
        <v>Unsatisfactory</v>
      </c>
      <c r="P106" s="33" t="str">
        <f t="shared" si="11"/>
        <v>No Growth or Negative Growth - Does not meet any student growth targets; demonstrates negative growth on one or more measures</v>
      </c>
      <c r="AC106" s="50"/>
      <c r="AU106" s="200">
        <v>1.04E-2</v>
      </c>
      <c r="BY106" s="205">
        <f>'Prof Practice Rating Scale'!B106</f>
        <v>1.04</v>
      </c>
      <c r="BZ106" s="43" t="str">
        <f>'Prof Practice Rating Scale'!A106</f>
        <v>Unsatisfactory</v>
      </c>
    </row>
    <row r="107" spans="14:78" x14ac:dyDescent="0.2">
      <c r="N107" s="206">
        <f>'Prof Practice Rating Scale'!B107</f>
        <v>1.05</v>
      </c>
      <c r="O107" s="207" t="str">
        <f>'Prof Practice Rating Scale'!A107</f>
        <v>Unsatisfactory</v>
      </c>
      <c r="P107" s="33" t="str">
        <f t="shared" si="11"/>
        <v>No Growth or Negative Growth - Does not meet any student growth targets; demonstrates negative growth on one or more measures</v>
      </c>
      <c r="AC107" s="50"/>
      <c r="AU107" s="200">
        <v>1.0500000000000001E-2</v>
      </c>
      <c r="BY107" s="205">
        <f>'Prof Practice Rating Scale'!B107</f>
        <v>1.05</v>
      </c>
      <c r="BZ107" s="43" t="str">
        <f>'Prof Practice Rating Scale'!A107</f>
        <v>Unsatisfactory</v>
      </c>
    </row>
    <row r="108" spans="14:78" x14ac:dyDescent="0.2">
      <c r="N108" s="206">
        <f>'Prof Practice Rating Scale'!B108</f>
        <v>1.06</v>
      </c>
      <c r="O108" s="207" t="str">
        <f>'Prof Practice Rating Scale'!A108</f>
        <v>Unsatisfactory</v>
      </c>
      <c r="P108" s="33" t="str">
        <f t="shared" si="11"/>
        <v>No Growth or Negative Growth - Does not meet any student growth targets; demonstrates negative growth on one or more measures</v>
      </c>
      <c r="AC108" s="50"/>
      <c r="AU108" s="200">
        <v>1.06E-2</v>
      </c>
      <c r="BY108" s="205">
        <f>'Prof Practice Rating Scale'!B108</f>
        <v>1.06</v>
      </c>
      <c r="BZ108" s="43" t="str">
        <f>'Prof Practice Rating Scale'!A108</f>
        <v>Unsatisfactory</v>
      </c>
    </row>
    <row r="109" spans="14:78" x14ac:dyDescent="0.2">
      <c r="N109" s="206">
        <f>'Prof Practice Rating Scale'!B109</f>
        <v>1.07</v>
      </c>
      <c r="O109" s="207" t="str">
        <f>'Prof Practice Rating Scale'!A109</f>
        <v>Unsatisfactory</v>
      </c>
      <c r="P109" s="33" t="str">
        <f t="shared" si="11"/>
        <v>No Growth or Negative Growth - Does not meet any student growth targets; demonstrates negative growth on one or more measures</v>
      </c>
      <c r="AC109" s="50"/>
      <c r="AU109" s="200">
        <v>1.0699999999999999E-2</v>
      </c>
      <c r="BY109" s="205">
        <f>'Prof Practice Rating Scale'!B109</f>
        <v>1.07</v>
      </c>
      <c r="BZ109" s="43" t="str">
        <f>'Prof Practice Rating Scale'!A109</f>
        <v>Unsatisfactory</v>
      </c>
    </row>
    <row r="110" spans="14:78" x14ac:dyDescent="0.2">
      <c r="N110" s="206">
        <f>'Prof Practice Rating Scale'!B110</f>
        <v>1.08</v>
      </c>
      <c r="O110" s="207" t="str">
        <f>'Prof Practice Rating Scale'!A110</f>
        <v>Unsatisfactory</v>
      </c>
      <c r="P110" s="33" t="str">
        <f t="shared" si="11"/>
        <v>No Growth or Negative Growth - Does not meet any student growth targets; demonstrates negative growth on one or more measures</v>
      </c>
      <c r="AC110" s="50"/>
      <c r="AU110" s="200">
        <v>1.0800000000000001E-2</v>
      </c>
      <c r="BY110" s="205">
        <f>'Prof Practice Rating Scale'!B110</f>
        <v>1.08</v>
      </c>
      <c r="BZ110" s="43" t="str">
        <f>'Prof Practice Rating Scale'!A110</f>
        <v>Unsatisfactory</v>
      </c>
    </row>
    <row r="111" spans="14:78" x14ac:dyDescent="0.2">
      <c r="N111" s="206">
        <f>'Prof Practice Rating Scale'!B111</f>
        <v>1.0900000000000001</v>
      </c>
      <c r="O111" s="207" t="str">
        <f>'Prof Practice Rating Scale'!A111</f>
        <v>Unsatisfactory</v>
      </c>
      <c r="P111" s="33" t="str">
        <f t="shared" si="11"/>
        <v>No Growth or Negative Growth - Does not meet any student growth targets; demonstrates negative growth on one or more measures</v>
      </c>
      <c r="AC111" s="50"/>
      <c r="AU111" s="200">
        <v>1.09E-2</v>
      </c>
      <c r="BY111" s="205">
        <f>'Prof Practice Rating Scale'!B111</f>
        <v>1.0900000000000001</v>
      </c>
      <c r="BZ111" s="43" t="str">
        <f>'Prof Practice Rating Scale'!A111</f>
        <v>Unsatisfactory</v>
      </c>
    </row>
    <row r="112" spans="14:78" x14ac:dyDescent="0.2">
      <c r="N112" s="206">
        <f>'Prof Practice Rating Scale'!B112</f>
        <v>1.1000000000000001</v>
      </c>
      <c r="O112" s="207" t="str">
        <f>'Prof Practice Rating Scale'!A112</f>
        <v>Unsatisfactory</v>
      </c>
      <c r="P112" s="33" t="str">
        <f t="shared" si="11"/>
        <v>No Growth or Negative Growth - Does not meet any student growth targets; demonstrates negative growth on one or more measures</v>
      </c>
      <c r="AC112" s="50"/>
      <c r="AU112" s="200">
        <v>1.0999999999999999E-2</v>
      </c>
      <c r="BY112" s="205">
        <f>'Prof Practice Rating Scale'!B112</f>
        <v>1.1000000000000001</v>
      </c>
      <c r="BZ112" s="43" t="str">
        <f>'Prof Practice Rating Scale'!A112</f>
        <v>Unsatisfactory</v>
      </c>
    </row>
    <row r="113" spans="14:78" x14ac:dyDescent="0.2">
      <c r="N113" s="206">
        <f>'Prof Practice Rating Scale'!B113</f>
        <v>1.1100000000000001</v>
      </c>
      <c r="O113" s="207" t="str">
        <f>'Prof Practice Rating Scale'!A113</f>
        <v>Unsatisfactory</v>
      </c>
      <c r="P113" s="33" t="str">
        <f t="shared" si="11"/>
        <v>No Growth or Negative Growth - Does not meet any student growth targets; demonstrates negative growth on one or more measures</v>
      </c>
      <c r="AC113" s="50"/>
      <c r="AU113" s="200">
        <v>1.11E-2</v>
      </c>
      <c r="BY113" s="205">
        <f>'Prof Practice Rating Scale'!B113</f>
        <v>1.1100000000000001</v>
      </c>
      <c r="BZ113" s="43" t="str">
        <f>'Prof Practice Rating Scale'!A113</f>
        <v>Unsatisfactory</v>
      </c>
    </row>
    <row r="114" spans="14:78" x14ac:dyDescent="0.2">
      <c r="N114" s="206">
        <f>'Prof Practice Rating Scale'!B114</f>
        <v>1.1200000000000001</v>
      </c>
      <c r="O114" s="207" t="str">
        <f>'Prof Practice Rating Scale'!A114</f>
        <v>Unsatisfactory</v>
      </c>
      <c r="P114" s="33" t="str">
        <f t="shared" si="11"/>
        <v>No Growth or Negative Growth - Does not meet any student growth targets; demonstrates negative growth on one or more measures</v>
      </c>
      <c r="AC114" s="50"/>
      <c r="AU114" s="200">
        <v>1.12E-2</v>
      </c>
      <c r="BY114" s="205">
        <f>'Prof Practice Rating Scale'!B114</f>
        <v>1.1200000000000001</v>
      </c>
      <c r="BZ114" s="43" t="str">
        <f>'Prof Practice Rating Scale'!A114</f>
        <v>Unsatisfactory</v>
      </c>
    </row>
    <row r="115" spans="14:78" x14ac:dyDescent="0.2">
      <c r="N115" s="206">
        <f>'Prof Practice Rating Scale'!B115</f>
        <v>1.1299999999999999</v>
      </c>
      <c r="O115" s="207" t="str">
        <f>'Prof Practice Rating Scale'!A115</f>
        <v>Unsatisfactory</v>
      </c>
      <c r="P115" s="33" t="str">
        <f t="shared" si="11"/>
        <v>No Growth or Negative Growth - Does not meet any student growth targets; demonstrates negative growth on one or more measures</v>
      </c>
      <c r="AC115" s="50"/>
      <c r="AU115" s="200">
        <v>1.1299999999999999E-2</v>
      </c>
      <c r="BY115" s="205">
        <f>'Prof Practice Rating Scale'!B115</f>
        <v>1.1299999999999999</v>
      </c>
      <c r="BZ115" s="43" t="str">
        <f>'Prof Practice Rating Scale'!A115</f>
        <v>Unsatisfactory</v>
      </c>
    </row>
    <row r="116" spans="14:78" x14ac:dyDescent="0.2">
      <c r="N116" s="206">
        <f>'Prof Practice Rating Scale'!B116</f>
        <v>1.1399999999999999</v>
      </c>
      <c r="O116" s="207" t="str">
        <f>'Prof Practice Rating Scale'!A116</f>
        <v>Unsatisfactory</v>
      </c>
      <c r="P116" s="33" t="str">
        <f t="shared" si="11"/>
        <v>No Growth or Negative Growth - Does not meet any student growth targets; demonstrates negative growth on one or more measures</v>
      </c>
      <c r="AC116" s="50"/>
      <c r="AU116" s="200">
        <v>1.14E-2</v>
      </c>
      <c r="BY116" s="205">
        <f>'Prof Practice Rating Scale'!B116</f>
        <v>1.1399999999999999</v>
      </c>
      <c r="BZ116" s="43" t="str">
        <f>'Prof Practice Rating Scale'!A116</f>
        <v>Unsatisfactory</v>
      </c>
    </row>
    <row r="117" spans="14:78" x14ac:dyDescent="0.2">
      <c r="N117" s="206">
        <f>'Prof Practice Rating Scale'!B117</f>
        <v>1.1499999999999999</v>
      </c>
      <c r="O117" s="207" t="str">
        <f>'Prof Practice Rating Scale'!A117</f>
        <v>Unsatisfactory</v>
      </c>
      <c r="P117" s="33" t="str">
        <f t="shared" si="11"/>
        <v>No Growth or Negative Growth - Does not meet any student growth targets; demonstrates negative growth on one or more measures</v>
      </c>
      <c r="AC117" s="50"/>
      <c r="AU117" s="200">
        <v>1.15E-2</v>
      </c>
      <c r="BY117" s="205">
        <f>'Prof Practice Rating Scale'!B117</f>
        <v>1.1499999999999999</v>
      </c>
      <c r="BZ117" s="43" t="str">
        <f>'Prof Practice Rating Scale'!A117</f>
        <v>Unsatisfactory</v>
      </c>
    </row>
    <row r="118" spans="14:78" x14ac:dyDescent="0.2">
      <c r="N118" s="206">
        <f>'Prof Practice Rating Scale'!B118</f>
        <v>1.1599999999999999</v>
      </c>
      <c r="O118" s="207" t="str">
        <f>'Prof Practice Rating Scale'!A118</f>
        <v>Unsatisfactory</v>
      </c>
      <c r="P118" s="33" t="str">
        <f t="shared" si="11"/>
        <v>No Growth or Negative Growth - Does not meet any student growth targets; demonstrates negative growth on one or more measures</v>
      </c>
      <c r="AC118" s="50"/>
      <c r="AU118" s="200">
        <v>1.1599999999999999E-2</v>
      </c>
      <c r="BY118" s="205">
        <f>'Prof Practice Rating Scale'!B118</f>
        <v>1.1599999999999999</v>
      </c>
      <c r="BZ118" s="43" t="str">
        <f>'Prof Practice Rating Scale'!A118</f>
        <v>Unsatisfactory</v>
      </c>
    </row>
    <row r="119" spans="14:78" x14ac:dyDescent="0.2">
      <c r="N119" s="206">
        <f>'Prof Practice Rating Scale'!B119</f>
        <v>1.17</v>
      </c>
      <c r="O119" s="207" t="str">
        <f>'Prof Practice Rating Scale'!A119</f>
        <v>Unsatisfactory</v>
      </c>
      <c r="P119" s="33" t="str">
        <f t="shared" si="11"/>
        <v>No Growth or Negative Growth - Does not meet any student growth targets; demonstrates negative growth on one or more measures</v>
      </c>
      <c r="AC119" s="50"/>
      <c r="AU119" s="200">
        <v>1.17E-2</v>
      </c>
      <c r="BY119" s="205">
        <f>'Prof Practice Rating Scale'!B119</f>
        <v>1.17</v>
      </c>
      <c r="BZ119" s="43" t="str">
        <f>'Prof Practice Rating Scale'!A119</f>
        <v>Unsatisfactory</v>
      </c>
    </row>
    <row r="120" spans="14:78" x14ac:dyDescent="0.2">
      <c r="N120" s="206">
        <f>'Prof Practice Rating Scale'!B120</f>
        <v>1.18</v>
      </c>
      <c r="O120" s="207" t="str">
        <f>'Prof Practice Rating Scale'!A120</f>
        <v>Unsatisfactory</v>
      </c>
      <c r="P120" s="33" t="str">
        <f t="shared" si="11"/>
        <v>No Growth or Negative Growth - Does not meet any student growth targets; demonstrates negative growth on one or more measures</v>
      </c>
      <c r="AC120" s="50"/>
      <c r="AU120" s="200">
        <v>1.18E-2</v>
      </c>
      <c r="BY120" s="205">
        <f>'Prof Practice Rating Scale'!B120</f>
        <v>1.18</v>
      </c>
      <c r="BZ120" s="43" t="str">
        <f>'Prof Practice Rating Scale'!A120</f>
        <v>Unsatisfactory</v>
      </c>
    </row>
    <row r="121" spans="14:78" x14ac:dyDescent="0.2">
      <c r="N121" s="206">
        <f>'Prof Practice Rating Scale'!B121</f>
        <v>1.19</v>
      </c>
      <c r="O121" s="207" t="str">
        <f>'Prof Practice Rating Scale'!A121</f>
        <v>Unsatisfactory</v>
      </c>
      <c r="P121" s="33" t="str">
        <f t="shared" si="11"/>
        <v>No Growth or Negative Growth - Does not meet any student growth targets; demonstrates negative growth on one or more measures</v>
      </c>
      <c r="AC121" s="50"/>
      <c r="AU121" s="200">
        <v>1.1900000000000001E-2</v>
      </c>
      <c r="BY121" s="205">
        <f>'Prof Practice Rating Scale'!B121</f>
        <v>1.19</v>
      </c>
      <c r="BZ121" s="43" t="str">
        <f>'Prof Practice Rating Scale'!A121</f>
        <v>Unsatisfactory</v>
      </c>
    </row>
    <row r="122" spans="14:78" x14ac:dyDescent="0.2">
      <c r="N122" s="206">
        <f>'Prof Practice Rating Scale'!B122</f>
        <v>1.2</v>
      </c>
      <c r="O122" s="207" t="str">
        <f>'Prof Practice Rating Scale'!A122</f>
        <v>Unsatisfactory</v>
      </c>
      <c r="P122" s="33" t="str">
        <f t="shared" si="11"/>
        <v>No Growth or Negative Growth - Does not meet any student growth targets; demonstrates negative growth on one or more measures</v>
      </c>
      <c r="AC122" s="50"/>
      <c r="AU122" s="200">
        <v>1.2E-2</v>
      </c>
      <c r="BY122" s="205">
        <f>'Prof Practice Rating Scale'!B122</f>
        <v>1.2</v>
      </c>
      <c r="BZ122" s="43" t="str">
        <f>'Prof Practice Rating Scale'!A122</f>
        <v>Unsatisfactory</v>
      </c>
    </row>
    <row r="123" spans="14:78" x14ac:dyDescent="0.2">
      <c r="N123" s="206">
        <f>'Prof Practice Rating Scale'!B123</f>
        <v>1.21</v>
      </c>
      <c r="O123" s="207" t="str">
        <f>'Prof Practice Rating Scale'!A123</f>
        <v>Unsatisfactory</v>
      </c>
      <c r="P123" s="33" t="str">
        <f t="shared" si="11"/>
        <v>No Growth or Negative Growth - Does not meet any student growth targets; demonstrates negative growth on one or more measures</v>
      </c>
      <c r="AC123" s="50"/>
      <c r="AU123" s="200">
        <v>1.21E-2</v>
      </c>
      <c r="BY123" s="205">
        <f>'Prof Practice Rating Scale'!B123</f>
        <v>1.21</v>
      </c>
      <c r="BZ123" s="43" t="str">
        <f>'Prof Practice Rating Scale'!A123</f>
        <v>Unsatisfactory</v>
      </c>
    </row>
    <row r="124" spans="14:78" x14ac:dyDescent="0.2">
      <c r="N124" s="206">
        <f>'Prof Practice Rating Scale'!B124</f>
        <v>1.22</v>
      </c>
      <c r="O124" s="207" t="str">
        <f>'Prof Practice Rating Scale'!A124</f>
        <v>Unsatisfactory</v>
      </c>
      <c r="P124" s="33" t="str">
        <f t="shared" si="11"/>
        <v>No Growth or Negative Growth - Does not meet any student growth targets; demonstrates negative growth on one or more measures</v>
      </c>
      <c r="AC124" s="50"/>
      <c r="AU124" s="200">
        <v>1.2200000000000001E-2</v>
      </c>
      <c r="BY124" s="205">
        <f>'Prof Practice Rating Scale'!B124</f>
        <v>1.22</v>
      </c>
      <c r="BZ124" s="43" t="str">
        <f>'Prof Practice Rating Scale'!A124</f>
        <v>Unsatisfactory</v>
      </c>
    </row>
    <row r="125" spans="14:78" x14ac:dyDescent="0.2">
      <c r="N125" s="206">
        <f>'Prof Practice Rating Scale'!B125</f>
        <v>1.23</v>
      </c>
      <c r="O125" s="207" t="str">
        <f>'Prof Practice Rating Scale'!A125</f>
        <v>Unsatisfactory</v>
      </c>
      <c r="P125" s="33" t="str">
        <f t="shared" si="11"/>
        <v>No Growth or Negative Growth - Does not meet any student growth targets; demonstrates negative growth on one or more measures</v>
      </c>
      <c r="AC125" s="50"/>
      <c r="AU125" s="200">
        <v>1.23E-2</v>
      </c>
      <c r="BY125" s="205">
        <f>'Prof Practice Rating Scale'!B125</f>
        <v>1.23</v>
      </c>
      <c r="BZ125" s="43" t="str">
        <f>'Prof Practice Rating Scale'!A125</f>
        <v>Unsatisfactory</v>
      </c>
    </row>
    <row r="126" spans="14:78" x14ac:dyDescent="0.2">
      <c r="N126" s="206">
        <f>'Prof Practice Rating Scale'!B126</f>
        <v>1.24</v>
      </c>
      <c r="O126" s="207" t="str">
        <f>'Prof Practice Rating Scale'!A126</f>
        <v>Unsatisfactory</v>
      </c>
      <c r="P126" s="33" t="str">
        <f t="shared" si="11"/>
        <v>No Growth or Negative Growth - Does not meet any student growth targets; demonstrates negative growth on one or more measures</v>
      </c>
      <c r="AC126" s="50"/>
      <c r="AU126" s="200">
        <v>1.24E-2</v>
      </c>
      <c r="BY126" s="205">
        <f>'Prof Practice Rating Scale'!B126</f>
        <v>1.24</v>
      </c>
      <c r="BZ126" s="43" t="str">
        <f>'Prof Practice Rating Scale'!A126</f>
        <v>Unsatisfactory</v>
      </c>
    </row>
    <row r="127" spans="14:78" x14ac:dyDescent="0.2">
      <c r="N127" s="206">
        <f>'Prof Practice Rating Scale'!B127</f>
        <v>1.25</v>
      </c>
      <c r="O127" s="207" t="str">
        <f>'Prof Practice Rating Scale'!A127</f>
        <v>Unsatisfactory</v>
      </c>
      <c r="P127" s="33" t="str">
        <f t="shared" si="11"/>
        <v>No Growth or Negative Growth - Does not meet any student growth targets; demonstrates negative growth on one or more measures</v>
      </c>
      <c r="AC127" s="50"/>
      <c r="AU127" s="200">
        <v>1.2500000000000001E-2</v>
      </c>
      <c r="BY127" s="205">
        <f>'Prof Practice Rating Scale'!B127</f>
        <v>1.25</v>
      </c>
      <c r="BZ127" s="43" t="str">
        <f>'Prof Practice Rating Scale'!A127</f>
        <v>Unsatisfactory</v>
      </c>
    </row>
    <row r="128" spans="14:78" x14ac:dyDescent="0.2">
      <c r="N128" s="206">
        <f>'Prof Practice Rating Scale'!B128</f>
        <v>1.26</v>
      </c>
      <c r="O128" s="207" t="str">
        <f>'Prof Practice Rating Scale'!A128</f>
        <v>Unsatisfactory</v>
      </c>
      <c r="P128" s="33" t="str">
        <f t="shared" si="11"/>
        <v>No Growth or Negative Growth - Does not meet any student growth targets; demonstrates negative growth on one or more measures</v>
      </c>
      <c r="AC128" s="50"/>
      <c r="AU128" s="200">
        <v>1.26E-2</v>
      </c>
      <c r="BY128" s="205">
        <f>'Prof Practice Rating Scale'!B128</f>
        <v>1.26</v>
      </c>
      <c r="BZ128" s="43" t="str">
        <f>'Prof Practice Rating Scale'!A128</f>
        <v>Unsatisfactory</v>
      </c>
    </row>
    <row r="129" spans="14:78" x14ac:dyDescent="0.2">
      <c r="N129" s="206">
        <f>'Prof Practice Rating Scale'!B129</f>
        <v>1.27</v>
      </c>
      <c r="O129" s="207" t="str">
        <f>'Prof Practice Rating Scale'!A129</f>
        <v>Unsatisfactory</v>
      </c>
      <c r="P129" s="33" t="str">
        <f t="shared" si="11"/>
        <v>No Growth or Negative Growth - Does not meet any student growth targets; demonstrates negative growth on one or more measures</v>
      </c>
      <c r="AC129" s="50"/>
      <c r="AU129" s="200">
        <v>1.2699999999999999E-2</v>
      </c>
      <c r="BY129" s="205">
        <f>'Prof Practice Rating Scale'!B129</f>
        <v>1.27</v>
      </c>
      <c r="BZ129" s="43" t="str">
        <f>'Prof Practice Rating Scale'!A129</f>
        <v>Unsatisfactory</v>
      </c>
    </row>
    <row r="130" spans="14:78" x14ac:dyDescent="0.2">
      <c r="N130" s="206">
        <f>'Prof Practice Rating Scale'!B130</f>
        <v>1.28</v>
      </c>
      <c r="O130" s="207" t="str">
        <f>'Prof Practice Rating Scale'!A130</f>
        <v>Unsatisfactory</v>
      </c>
      <c r="P130" s="33" t="str">
        <f t="shared" si="11"/>
        <v>No Growth or Negative Growth - Does not meet any student growth targets; demonstrates negative growth on one or more measures</v>
      </c>
      <c r="AC130" s="50"/>
      <c r="AU130" s="200">
        <v>1.2800000000000001E-2</v>
      </c>
      <c r="BY130" s="205">
        <f>'Prof Practice Rating Scale'!B130</f>
        <v>1.28</v>
      </c>
      <c r="BZ130" s="43" t="str">
        <f>'Prof Practice Rating Scale'!A130</f>
        <v>Unsatisfactory</v>
      </c>
    </row>
    <row r="131" spans="14:78" x14ac:dyDescent="0.2">
      <c r="N131" s="206">
        <f>'Prof Practice Rating Scale'!B131</f>
        <v>1.29</v>
      </c>
      <c r="O131" s="207" t="str">
        <f>'Prof Practice Rating Scale'!A131</f>
        <v>Unsatisfactory</v>
      </c>
      <c r="P131" s="33" t="str">
        <f t="shared" ref="P131:P146" si="12">$G$5</f>
        <v>No Growth or Negative Growth - Does not meet any student growth targets; demonstrates negative growth on one or more measures</v>
      </c>
      <c r="AC131" s="50"/>
      <c r="AU131" s="200">
        <v>1.29E-2</v>
      </c>
      <c r="BY131" s="205">
        <f>'Prof Practice Rating Scale'!B131</f>
        <v>1.29</v>
      </c>
      <c r="BZ131" s="43" t="str">
        <f>'Prof Practice Rating Scale'!A131</f>
        <v>Unsatisfactory</v>
      </c>
    </row>
    <row r="132" spans="14:78" x14ac:dyDescent="0.2">
      <c r="N132" s="206">
        <f>'Prof Practice Rating Scale'!B132</f>
        <v>1.3</v>
      </c>
      <c r="O132" s="207" t="str">
        <f>'Prof Practice Rating Scale'!A132</f>
        <v>Unsatisfactory</v>
      </c>
      <c r="P132" s="33" t="str">
        <f t="shared" si="12"/>
        <v>No Growth or Negative Growth - Does not meet any student growth targets; demonstrates negative growth on one or more measures</v>
      </c>
      <c r="AC132" s="50"/>
      <c r="AU132" s="200">
        <v>1.2999999999999999E-2</v>
      </c>
      <c r="BY132" s="205">
        <f>'Prof Practice Rating Scale'!B132</f>
        <v>1.3</v>
      </c>
      <c r="BZ132" s="43" t="str">
        <f>'Prof Practice Rating Scale'!A132</f>
        <v>Unsatisfactory</v>
      </c>
    </row>
    <row r="133" spans="14:78" x14ac:dyDescent="0.2">
      <c r="N133" s="206">
        <f>'Prof Practice Rating Scale'!B133</f>
        <v>1.31</v>
      </c>
      <c r="O133" s="207" t="str">
        <f>'Prof Practice Rating Scale'!A133</f>
        <v>Unsatisfactory</v>
      </c>
      <c r="P133" s="33" t="str">
        <f t="shared" si="12"/>
        <v>No Growth or Negative Growth - Does not meet any student growth targets; demonstrates negative growth on one or more measures</v>
      </c>
      <c r="AC133" s="50"/>
      <c r="AU133" s="200">
        <v>1.3100000000000001E-2</v>
      </c>
      <c r="BY133" s="205">
        <f>'Prof Practice Rating Scale'!B133</f>
        <v>1.31</v>
      </c>
      <c r="BZ133" s="43" t="str">
        <f>'Prof Practice Rating Scale'!A133</f>
        <v>Unsatisfactory</v>
      </c>
    </row>
    <row r="134" spans="14:78" x14ac:dyDescent="0.2">
      <c r="N134" s="206">
        <f>'Prof Practice Rating Scale'!B134</f>
        <v>1.32</v>
      </c>
      <c r="O134" s="207" t="str">
        <f>'Prof Practice Rating Scale'!A134</f>
        <v>Unsatisfactory</v>
      </c>
      <c r="P134" s="33" t="str">
        <f t="shared" si="12"/>
        <v>No Growth or Negative Growth - Does not meet any student growth targets; demonstrates negative growth on one or more measures</v>
      </c>
      <c r="AC134" s="50"/>
      <c r="AU134" s="200">
        <v>1.32E-2</v>
      </c>
      <c r="BY134" s="205">
        <f>'Prof Practice Rating Scale'!B134</f>
        <v>1.32</v>
      </c>
      <c r="BZ134" s="43" t="str">
        <f>'Prof Practice Rating Scale'!A134</f>
        <v>Unsatisfactory</v>
      </c>
    </row>
    <row r="135" spans="14:78" x14ac:dyDescent="0.2">
      <c r="N135" s="206">
        <f>'Prof Practice Rating Scale'!B135</f>
        <v>1.33</v>
      </c>
      <c r="O135" s="207" t="str">
        <f>'Prof Practice Rating Scale'!A135</f>
        <v>Unsatisfactory</v>
      </c>
      <c r="P135" s="33" t="str">
        <f t="shared" si="12"/>
        <v>No Growth or Negative Growth - Does not meet any student growth targets; demonstrates negative growth on one or more measures</v>
      </c>
      <c r="AC135" s="50"/>
      <c r="AU135" s="200">
        <v>1.3299999999999999E-2</v>
      </c>
      <c r="BY135" s="205">
        <f>'Prof Practice Rating Scale'!B135</f>
        <v>1.33</v>
      </c>
      <c r="BZ135" s="43" t="str">
        <f>'Prof Practice Rating Scale'!A135</f>
        <v>Unsatisfactory</v>
      </c>
    </row>
    <row r="136" spans="14:78" x14ac:dyDescent="0.2">
      <c r="N136" s="206">
        <f>'Prof Practice Rating Scale'!B136</f>
        <v>1.34</v>
      </c>
      <c r="O136" s="207" t="str">
        <f>'Prof Practice Rating Scale'!A136</f>
        <v>Unsatisfactory</v>
      </c>
      <c r="P136" s="33" t="str">
        <f t="shared" si="12"/>
        <v>No Growth or Negative Growth - Does not meet any student growth targets; demonstrates negative growth on one or more measures</v>
      </c>
      <c r="AC136" s="50"/>
      <c r="AU136" s="200">
        <v>1.34E-2</v>
      </c>
      <c r="BY136" s="205">
        <f>'Prof Practice Rating Scale'!B136</f>
        <v>1.34</v>
      </c>
      <c r="BZ136" s="43" t="str">
        <f>'Prof Practice Rating Scale'!A136</f>
        <v>Unsatisfactory</v>
      </c>
    </row>
    <row r="137" spans="14:78" x14ac:dyDescent="0.2">
      <c r="N137" s="206">
        <f>'Prof Practice Rating Scale'!B137</f>
        <v>1.35</v>
      </c>
      <c r="O137" s="207" t="str">
        <f>'Prof Practice Rating Scale'!A137</f>
        <v>Unsatisfactory</v>
      </c>
      <c r="P137" s="33" t="str">
        <f t="shared" si="12"/>
        <v>No Growth or Negative Growth - Does not meet any student growth targets; demonstrates negative growth on one or more measures</v>
      </c>
      <c r="AC137" s="50"/>
      <c r="AU137" s="200">
        <v>1.35E-2</v>
      </c>
      <c r="BY137" s="205">
        <f>'Prof Practice Rating Scale'!B137</f>
        <v>1.35</v>
      </c>
      <c r="BZ137" s="43" t="str">
        <f>'Prof Practice Rating Scale'!A137</f>
        <v>Unsatisfactory</v>
      </c>
    </row>
    <row r="138" spans="14:78" x14ac:dyDescent="0.2">
      <c r="N138" s="206">
        <f>'Prof Practice Rating Scale'!B138</f>
        <v>1.36</v>
      </c>
      <c r="O138" s="207" t="str">
        <f>'Prof Practice Rating Scale'!A138</f>
        <v>Unsatisfactory</v>
      </c>
      <c r="P138" s="33" t="str">
        <f t="shared" si="12"/>
        <v>No Growth or Negative Growth - Does not meet any student growth targets; demonstrates negative growth on one or more measures</v>
      </c>
      <c r="AC138" s="50"/>
      <c r="AU138" s="200">
        <v>1.3599999999999999E-2</v>
      </c>
      <c r="BY138" s="205">
        <f>'Prof Practice Rating Scale'!B138</f>
        <v>1.36</v>
      </c>
      <c r="BZ138" s="43" t="str">
        <f>'Prof Practice Rating Scale'!A138</f>
        <v>Unsatisfactory</v>
      </c>
    </row>
    <row r="139" spans="14:78" x14ac:dyDescent="0.2">
      <c r="N139" s="206">
        <f>'Prof Practice Rating Scale'!B139</f>
        <v>1.37</v>
      </c>
      <c r="O139" s="207" t="str">
        <f>'Prof Practice Rating Scale'!A139</f>
        <v>Unsatisfactory</v>
      </c>
      <c r="P139" s="33" t="str">
        <f t="shared" si="12"/>
        <v>No Growth or Negative Growth - Does not meet any student growth targets; demonstrates negative growth on one or more measures</v>
      </c>
      <c r="AC139" s="50"/>
      <c r="AU139" s="200">
        <v>1.37E-2</v>
      </c>
      <c r="BY139" s="205">
        <f>'Prof Practice Rating Scale'!B139</f>
        <v>1.37</v>
      </c>
      <c r="BZ139" s="43" t="str">
        <f>'Prof Practice Rating Scale'!A139</f>
        <v>Unsatisfactory</v>
      </c>
    </row>
    <row r="140" spans="14:78" x14ac:dyDescent="0.2">
      <c r="N140" s="206">
        <f>'Prof Practice Rating Scale'!B140</f>
        <v>1.38</v>
      </c>
      <c r="O140" s="207" t="str">
        <f>'Prof Practice Rating Scale'!A140</f>
        <v>Unsatisfactory</v>
      </c>
      <c r="P140" s="33" t="str">
        <f t="shared" si="12"/>
        <v>No Growth or Negative Growth - Does not meet any student growth targets; demonstrates negative growth on one or more measures</v>
      </c>
      <c r="AC140" s="50"/>
      <c r="AU140" s="200">
        <v>1.38E-2</v>
      </c>
      <c r="BY140" s="205">
        <f>'Prof Practice Rating Scale'!B140</f>
        <v>1.38</v>
      </c>
      <c r="BZ140" s="43" t="str">
        <f>'Prof Practice Rating Scale'!A140</f>
        <v>Unsatisfactory</v>
      </c>
    </row>
    <row r="141" spans="14:78" x14ac:dyDescent="0.2">
      <c r="N141" s="206">
        <f>'Prof Practice Rating Scale'!B141</f>
        <v>1.39</v>
      </c>
      <c r="O141" s="207" t="str">
        <f>'Prof Practice Rating Scale'!A141</f>
        <v>Unsatisfactory</v>
      </c>
      <c r="P141" s="33" t="str">
        <f t="shared" si="12"/>
        <v>No Growth or Negative Growth - Does not meet any student growth targets; demonstrates negative growth on one or more measures</v>
      </c>
      <c r="AC141" s="50"/>
      <c r="AU141" s="200">
        <v>1.3899999999999999E-2</v>
      </c>
      <c r="BY141" s="205">
        <f>'Prof Practice Rating Scale'!B141</f>
        <v>1.39</v>
      </c>
      <c r="BZ141" s="43" t="str">
        <f>'Prof Practice Rating Scale'!A141</f>
        <v>Unsatisfactory</v>
      </c>
    </row>
    <row r="142" spans="14:78" x14ac:dyDescent="0.2">
      <c r="N142" s="206">
        <f>'Prof Practice Rating Scale'!B142</f>
        <v>1.4</v>
      </c>
      <c r="O142" s="207" t="str">
        <f>'Prof Practice Rating Scale'!A142</f>
        <v>Unsatisfactory</v>
      </c>
      <c r="P142" s="33" t="str">
        <f t="shared" si="12"/>
        <v>No Growth or Negative Growth - Does not meet any student growth targets; demonstrates negative growth on one or more measures</v>
      </c>
      <c r="AC142" s="50"/>
      <c r="AU142" s="200">
        <v>1.4E-2</v>
      </c>
      <c r="BY142" s="205">
        <f>'Prof Practice Rating Scale'!B142</f>
        <v>1.4</v>
      </c>
      <c r="BZ142" s="43" t="str">
        <f>'Prof Practice Rating Scale'!A142</f>
        <v>Unsatisfactory</v>
      </c>
    </row>
    <row r="143" spans="14:78" x14ac:dyDescent="0.2">
      <c r="N143" s="206">
        <f>'Prof Practice Rating Scale'!B143</f>
        <v>1.41</v>
      </c>
      <c r="O143" s="207" t="str">
        <f>'Prof Practice Rating Scale'!A143</f>
        <v>Unsatisfactory</v>
      </c>
      <c r="P143" s="33" t="str">
        <f t="shared" si="12"/>
        <v>No Growth or Negative Growth - Does not meet any student growth targets; demonstrates negative growth on one or more measures</v>
      </c>
      <c r="AC143" s="50"/>
      <c r="AU143" s="200">
        <v>1.41E-2</v>
      </c>
      <c r="BY143" s="205">
        <f>'Prof Practice Rating Scale'!B143</f>
        <v>1.41</v>
      </c>
      <c r="BZ143" s="43" t="str">
        <f>'Prof Practice Rating Scale'!A143</f>
        <v>Unsatisfactory</v>
      </c>
    </row>
    <row r="144" spans="14:78" x14ac:dyDescent="0.2">
      <c r="N144" s="206">
        <f>'Prof Practice Rating Scale'!B144</f>
        <v>1.42</v>
      </c>
      <c r="O144" s="207" t="str">
        <f>'Prof Practice Rating Scale'!A144</f>
        <v>Unsatisfactory</v>
      </c>
      <c r="P144" s="33" t="str">
        <f t="shared" si="12"/>
        <v>No Growth or Negative Growth - Does not meet any student growth targets; demonstrates negative growth on one or more measures</v>
      </c>
      <c r="AC144" s="50"/>
      <c r="AU144" s="200">
        <v>1.4200000000000001E-2</v>
      </c>
      <c r="BY144" s="205">
        <f>'Prof Practice Rating Scale'!B144</f>
        <v>1.42</v>
      </c>
      <c r="BZ144" s="43" t="str">
        <f>'Prof Practice Rating Scale'!A144</f>
        <v>Unsatisfactory</v>
      </c>
    </row>
    <row r="145" spans="14:78" x14ac:dyDescent="0.2">
      <c r="N145" s="206">
        <f>'Prof Practice Rating Scale'!B145</f>
        <v>1.43</v>
      </c>
      <c r="O145" s="207" t="str">
        <f>'Prof Practice Rating Scale'!A145</f>
        <v>Unsatisfactory</v>
      </c>
      <c r="P145" s="33" t="str">
        <f t="shared" si="12"/>
        <v>No Growth or Negative Growth - Does not meet any student growth targets; demonstrates negative growth on one or more measures</v>
      </c>
      <c r="AC145" s="50"/>
      <c r="AU145" s="200">
        <v>1.43E-2</v>
      </c>
      <c r="BY145" s="205">
        <f>'Prof Practice Rating Scale'!B145</f>
        <v>1.43</v>
      </c>
      <c r="BZ145" s="43" t="str">
        <f>'Prof Practice Rating Scale'!A145</f>
        <v>Unsatisfactory</v>
      </c>
    </row>
    <row r="146" spans="14:78" x14ac:dyDescent="0.2">
      <c r="N146" s="206">
        <f>'Prof Practice Rating Scale'!B146</f>
        <v>1.44</v>
      </c>
      <c r="O146" s="207" t="str">
        <f>'Prof Practice Rating Scale'!A146</f>
        <v>Unsatisfactory</v>
      </c>
      <c r="P146" s="33" t="str">
        <f t="shared" si="12"/>
        <v>No Growth or Negative Growth - Does not meet any student growth targets; demonstrates negative growth on one or more measures</v>
      </c>
      <c r="AC146" s="50"/>
      <c r="AU146" s="200">
        <v>1.44E-2</v>
      </c>
      <c r="BY146" s="205">
        <f>'Prof Practice Rating Scale'!B146</f>
        <v>1.44</v>
      </c>
      <c r="BZ146" s="43" t="str">
        <f>'Prof Practice Rating Scale'!A146</f>
        <v>Unsatisfactory</v>
      </c>
    </row>
    <row r="147" spans="14:78" x14ac:dyDescent="0.2">
      <c r="N147" s="206">
        <f>'Prof Practice Rating Scale'!B147</f>
        <v>1.45</v>
      </c>
      <c r="O147" s="207" t="str">
        <f>'Prof Practice Rating Scale'!A147</f>
        <v>Basic</v>
      </c>
      <c r="P147" s="33" t="str">
        <f>$G$4</f>
        <v>Minimal Growth - Meets only 1 or 2 student growth targets; has no more than one measure with negative growth results</v>
      </c>
      <c r="AC147" s="50"/>
      <c r="AU147" s="200">
        <v>1.4500000000000001E-2</v>
      </c>
      <c r="BY147" s="205">
        <f>'Prof Practice Rating Scale'!B147</f>
        <v>1.45</v>
      </c>
      <c r="BZ147" s="43" t="str">
        <f>'Prof Practice Rating Scale'!A147</f>
        <v>Basic</v>
      </c>
    </row>
    <row r="148" spans="14:78" x14ac:dyDescent="0.2">
      <c r="N148" s="206">
        <f>'Prof Practice Rating Scale'!B148</f>
        <v>1.46</v>
      </c>
      <c r="O148" s="207" t="str">
        <f>'Prof Practice Rating Scale'!A148</f>
        <v>Basic</v>
      </c>
      <c r="P148" s="33" t="str">
        <f t="shared" ref="P148:P211" si="13">$G$4</f>
        <v>Minimal Growth - Meets only 1 or 2 student growth targets; has no more than one measure with negative growth results</v>
      </c>
      <c r="AC148" s="50"/>
      <c r="AU148" s="200">
        <v>1.46E-2</v>
      </c>
      <c r="BY148" s="205">
        <f>'Prof Practice Rating Scale'!B148</f>
        <v>1.46</v>
      </c>
      <c r="BZ148" s="43" t="str">
        <f>'Prof Practice Rating Scale'!A148</f>
        <v>Basic</v>
      </c>
    </row>
    <row r="149" spans="14:78" x14ac:dyDescent="0.2">
      <c r="N149" s="206">
        <f>'Prof Practice Rating Scale'!B149</f>
        <v>1.47</v>
      </c>
      <c r="O149" s="207" t="str">
        <f>'Prof Practice Rating Scale'!A149</f>
        <v>Basic</v>
      </c>
      <c r="P149" s="33" t="str">
        <f t="shared" si="13"/>
        <v>Minimal Growth - Meets only 1 or 2 student growth targets; has no more than one measure with negative growth results</v>
      </c>
      <c r="AC149" s="50"/>
      <c r="AU149" s="200">
        <v>1.47E-2</v>
      </c>
      <c r="BY149" s="205">
        <f>'Prof Practice Rating Scale'!B149</f>
        <v>1.47</v>
      </c>
      <c r="BZ149" s="43" t="str">
        <f>'Prof Practice Rating Scale'!A149</f>
        <v>Basic</v>
      </c>
    </row>
    <row r="150" spans="14:78" x14ac:dyDescent="0.2">
      <c r="N150" s="206">
        <f>'Prof Practice Rating Scale'!B150</f>
        <v>1.48</v>
      </c>
      <c r="O150" s="207" t="str">
        <f>'Prof Practice Rating Scale'!A150</f>
        <v>Basic</v>
      </c>
      <c r="P150" s="33" t="str">
        <f t="shared" si="13"/>
        <v>Minimal Growth - Meets only 1 or 2 student growth targets; has no more than one measure with negative growth results</v>
      </c>
      <c r="AC150" s="50"/>
      <c r="AU150" s="200">
        <v>1.4800000000000001E-2</v>
      </c>
      <c r="BY150" s="205">
        <f>'Prof Practice Rating Scale'!B150</f>
        <v>1.48</v>
      </c>
      <c r="BZ150" s="43" t="str">
        <f>'Prof Practice Rating Scale'!A150</f>
        <v>Basic</v>
      </c>
    </row>
    <row r="151" spans="14:78" x14ac:dyDescent="0.2">
      <c r="N151" s="206">
        <f>'Prof Practice Rating Scale'!B151</f>
        <v>1.49</v>
      </c>
      <c r="O151" s="207" t="str">
        <f>'Prof Practice Rating Scale'!A151</f>
        <v>Basic</v>
      </c>
      <c r="P151" s="33" t="str">
        <f t="shared" si="13"/>
        <v>Minimal Growth - Meets only 1 or 2 student growth targets; has no more than one measure with negative growth results</v>
      </c>
      <c r="AC151" s="50"/>
      <c r="AU151" s="200">
        <v>1.49E-2</v>
      </c>
      <c r="BY151" s="205">
        <f>'Prof Practice Rating Scale'!B151</f>
        <v>1.49</v>
      </c>
      <c r="BZ151" s="43" t="str">
        <f>'Prof Practice Rating Scale'!A151</f>
        <v>Basic</v>
      </c>
    </row>
    <row r="152" spans="14:78" x14ac:dyDescent="0.2">
      <c r="N152" s="206">
        <f>'Prof Practice Rating Scale'!B152</f>
        <v>1.5</v>
      </c>
      <c r="O152" s="207" t="str">
        <f>'Prof Practice Rating Scale'!A152</f>
        <v>Basic</v>
      </c>
      <c r="P152" s="33" t="str">
        <f t="shared" si="13"/>
        <v>Minimal Growth - Meets only 1 or 2 student growth targets; has no more than one measure with negative growth results</v>
      </c>
      <c r="AC152" s="50"/>
      <c r="AU152" s="200">
        <v>1.4999999999999999E-2</v>
      </c>
      <c r="BY152" s="205">
        <f>'Prof Practice Rating Scale'!B152</f>
        <v>1.5</v>
      </c>
      <c r="BZ152" s="43" t="str">
        <f>'Prof Practice Rating Scale'!A152</f>
        <v>Basic</v>
      </c>
    </row>
    <row r="153" spans="14:78" x14ac:dyDescent="0.2">
      <c r="N153" s="206">
        <f>'Prof Practice Rating Scale'!B153</f>
        <v>1.51</v>
      </c>
      <c r="O153" s="207" t="str">
        <f>'Prof Practice Rating Scale'!A153</f>
        <v>Basic</v>
      </c>
      <c r="P153" s="33" t="str">
        <f t="shared" si="13"/>
        <v>Minimal Growth - Meets only 1 or 2 student growth targets; has no more than one measure with negative growth results</v>
      </c>
      <c r="AC153" s="50"/>
      <c r="AU153" s="200">
        <v>1.5100000000000001E-2</v>
      </c>
      <c r="BY153" s="205">
        <f>'Prof Practice Rating Scale'!B153</f>
        <v>1.51</v>
      </c>
      <c r="BZ153" s="43" t="str">
        <f>'Prof Practice Rating Scale'!A153</f>
        <v>Basic</v>
      </c>
    </row>
    <row r="154" spans="14:78" x14ac:dyDescent="0.2">
      <c r="N154" s="206">
        <f>'Prof Practice Rating Scale'!B154</f>
        <v>1.52</v>
      </c>
      <c r="O154" s="207" t="str">
        <f>'Prof Practice Rating Scale'!A154</f>
        <v>Basic</v>
      </c>
      <c r="P154" s="33" t="str">
        <f t="shared" si="13"/>
        <v>Minimal Growth - Meets only 1 or 2 student growth targets; has no more than one measure with negative growth results</v>
      </c>
      <c r="AC154" s="50"/>
      <c r="AU154" s="200">
        <v>1.52E-2</v>
      </c>
      <c r="BY154" s="205">
        <f>'Prof Practice Rating Scale'!B154</f>
        <v>1.52</v>
      </c>
      <c r="BZ154" s="43" t="str">
        <f>'Prof Practice Rating Scale'!A154</f>
        <v>Basic</v>
      </c>
    </row>
    <row r="155" spans="14:78" x14ac:dyDescent="0.2">
      <c r="N155" s="206">
        <f>'Prof Practice Rating Scale'!B155</f>
        <v>1.53</v>
      </c>
      <c r="O155" s="207" t="str">
        <f>'Prof Practice Rating Scale'!A155</f>
        <v>Basic</v>
      </c>
      <c r="P155" s="33" t="str">
        <f t="shared" si="13"/>
        <v>Minimal Growth - Meets only 1 or 2 student growth targets; has no more than one measure with negative growth results</v>
      </c>
      <c r="AC155" s="50"/>
      <c r="AU155" s="200">
        <v>1.5299999999999999E-2</v>
      </c>
      <c r="BY155" s="205">
        <f>'Prof Practice Rating Scale'!B155</f>
        <v>1.53</v>
      </c>
      <c r="BZ155" s="43" t="str">
        <f>'Prof Practice Rating Scale'!A155</f>
        <v>Basic</v>
      </c>
    </row>
    <row r="156" spans="14:78" x14ac:dyDescent="0.2">
      <c r="N156" s="206">
        <f>'Prof Practice Rating Scale'!B156</f>
        <v>1.54</v>
      </c>
      <c r="O156" s="207" t="str">
        <f>'Prof Practice Rating Scale'!A156</f>
        <v>Basic</v>
      </c>
      <c r="P156" s="33" t="str">
        <f t="shared" si="13"/>
        <v>Minimal Growth - Meets only 1 or 2 student growth targets; has no more than one measure with negative growth results</v>
      </c>
      <c r="AC156" s="50"/>
      <c r="AU156" s="200">
        <v>1.54E-2</v>
      </c>
      <c r="BY156" s="205">
        <f>'Prof Practice Rating Scale'!B156</f>
        <v>1.54</v>
      </c>
      <c r="BZ156" s="43" t="str">
        <f>'Prof Practice Rating Scale'!A156</f>
        <v>Basic</v>
      </c>
    </row>
    <row r="157" spans="14:78" x14ac:dyDescent="0.2">
      <c r="N157" s="206">
        <f>'Prof Practice Rating Scale'!B157</f>
        <v>1.55</v>
      </c>
      <c r="O157" s="207" t="str">
        <f>'Prof Practice Rating Scale'!A157</f>
        <v>Basic</v>
      </c>
      <c r="P157" s="33" t="str">
        <f t="shared" si="13"/>
        <v>Minimal Growth - Meets only 1 or 2 student growth targets; has no more than one measure with negative growth results</v>
      </c>
      <c r="AC157" s="50"/>
      <c r="AU157" s="200">
        <v>1.55E-2</v>
      </c>
      <c r="BY157" s="205">
        <f>'Prof Practice Rating Scale'!B157</f>
        <v>1.55</v>
      </c>
      <c r="BZ157" s="43" t="str">
        <f>'Prof Practice Rating Scale'!A157</f>
        <v>Basic</v>
      </c>
    </row>
    <row r="158" spans="14:78" x14ac:dyDescent="0.2">
      <c r="N158" s="206">
        <f>'Prof Practice Rating Scale'!B158</f>
        <v>1.56</v>
      </c>
      <c r="O158" s="207" t="str">
        <f>'Prof Practice Rating Scale'!A158</f>
        <v>Basic</v>
      </c>
      <c r="P158" s="33" t="str">
        <f t="shared" si="13"/>
        <v>Minimal Growth - Meets only 1 or 2 student growth targets; has no more than one measure with negative growth results</v>
      </c>
      <c r="AC158" s="50"/>
      <c r="AU158" s="200">
        <v>1.5599999999999999E-2</v>
      </c>
      <c r="BY158" s="205">
        <f>'Prof Practice Rating Scale'!B158</f>
        <v>1.56</v>
      </c>
      <c r="BZ158" s="43" t="str">
        <f>'Prof Practice Rating Scale'!A158</f>
        <v>Basic</v>
      </c>
    </row>
    <row r="159" spans="14:78" x14ac:dyDescent="0.2">
      <c r="N159" s="206">
        <f>'Prof Practice Rating Scale'!B159</f>
        <v>1.57</v>
      </c>
      <c r="O159" s="207" t="str">
        <f>'Prof Practice Rating Scale'!A159</f>
        <v>Basic</v>
      </c>
      <c r="P159" s="33" t="str">
        <f t="shared" si="13"/>
        <v>Minimal Growth - Meets only 1 or 2 student growth targets; has no more than one measure with negative growth results</v>
      </c>
      <c r="AC159" s="50"/>
      <c r="AU159" s="200">
        <v>1.5699999999999999E-2</v>
      </c>
      <c r="BY159" s="205">
        <f>'Prof Practice Rating Scale'!B159</f>
        <v>1.57</v>
      </c>
      <c r="BZ159" s="43" t="str">
        <f>'Prof Practice Rating Scale'!A159</f>
        <v>Basic</v>
      </c>
    </row>
    <row r="160" spans="14:78" x14ac:dyDescent="0.2">
      <c r="N160" s="206">
        <f>'Prof Practice Rating Scale'!B160</f>
        <v>1.58</v>
      </c>
      <c r="O160" s="207" t="str">
        <f>'Prof Practice Rating Scale'!A160</f>
        <v>Basic</v>
      </c>
      <c r="P160" s="33" t="str">
        <f t="shared" si="13"/>
        <v>Minimal Growth - Meets only 1 or 2 student growth targets; has no more than one measure with negative growth results</v>
      </c>
      <c r="AC160" s="50"/>
      <c r="AU160" s="200">
        <v>1.5800000000000002E-2</v>
      </c>
      <c r="BY160" s="205">
        <f>'Prof Practice Rating Scale'!B160</f>
        <v>1.58</v>
      </c>
      <c r="BZ160" s="43" t="str">
        <f>'Prof Practice Rating Scale'!A160</f>
        <v>Basic</v>
      </c>
    </row>
    <row r="161" spans="14:78" x14ac:dyDescent="0.2">
      <c r="N161" s="206">
        <f>'Prof Practice Rating Scale'!B161</f>
        <v>1.59</v>
      </c>
      <c r="O161" s="207" t="str">
        <f>'Prof Practice Rating Scale'!A161</f>
        <v>Basic</v>
      </c>
      <c r="P161" s="33" t="str">
        <f t="shared" si="13"/>
        <v>Minimal Growth - Meets only 1 or 2 student growth targets; has no more than one measure with negative growth results</v>
      </c>
      <c r="AC161" s="50"/>
      <c r="AU161" s="200">
        <v>1.5900000000000001E-2</v>
      </c>
      <c r="BY161" s="205">
        <f>'Prof Practice Rating Scale'!B161</f>
        <v>1.59</v>
      </c>
      <c r="BZ161" s="43" t="str">
        <f>'Prof Practice Rating Scale'!A161</f>
        <v>Basic</v>
      </c>
    </row>
    <row r="162" spans="14:78" x14ac:dyDescent="0.2">
      <c r="N162" s="206">
        <f>'Prof Practice Rating Scale'!B162</f>
        <v>1.6</v>
      </c>
      <c r="O162" s="207" t="str">
        <f>'Prof Practice Rating Scale'!A162</f>
        <v>Basic</v>
      </c>
      <c r="P162" s="33" t="str">
        <f t="shared" si="13"/>
        <v>Minimal Growth - Meets only 1 or 2 student growth targets; has no more than one measure with negative growth results</v>
      </c>
      <c r="AC162" s="50"/>
      <c r="AU162" s="200">
        <v>1.6E-2</v>
      </c>
      <c r="BY162" s="205">
        <f>'Prof Practice Rating Scale'!B162</f>
        <v>1.6</v>
      </c>
      <c r="BZ162" s="43" t="str">
        <f>'Prof Practice Rating Scale'!A162</f>
        <v>Basic</v>
      </c>
    </row>
    <row r="163" spans="14:78" x14ac:dyDescent="0.2">
      <c r="N163" s="206">
        <f>'Prof Practice Rating Scale'!B163</f>
        <v>1.61</v>
      </c>
      <c r="O163" s="207" t="str">
        <f>'Prof Practice Rating Scale'!A163</f>
        <v>Basic</v>
      </c>
      <c r="P163" s="33" t="str">
        <f t="shared" si="13"/>
        <v>Minimal Growth - Meets only 1 or 2 student growth targets; has no more than one measure with negative growth results</v>
      </c>
      <c r="AC163" s="50"/>
      <c r="AU163" s="200">
        <v>1.61E-2</v>
      </c>
      <c r="BY163" s="205">
        <f>'Prof Practice Rating Scale'!B163</f>
        <v>1.61</v>
      </c>
      <c r="BZ163" s="43" t="str">
        <f>'Prof Practice Rating Scale'!A163</f>
        <v>Basic</v>
      </c>
    </row>
    <row r="164" spans="14:78" x14ac:dyDescent="0.2">
      <c r="N164" s="206">
        <f>'Prof Practice Rating Scale'!B164</f>
        <v>1.62</v>
      </c>
      <c r="O164" s="207" t="str">
        <f>'Prof Practice Rating Scale'!A164</f>
        <v>Basic</v>
      </c>
      <c r="P164" s="33" t="str">
        <f t="shared" si="13"/>
        <v>Minimal Growth - Meets only 1 or 2 student growth targets; has no more than one measure with negative growth results</v>
      </c>
      <c r="AC164" s="50"/>
      <c r="AU164" s="200">
        <v>1.6199999999999999E-2</v>
      </c>
      <c r="BY164" s="205">
        <f>'Prof Practice Rating Scale'!B164</f>
        <v>1.62</v>
      </c>
      <c r="BZ164" s="43" t="str">
        <f>'Prof Practice Rating Scale'!A164</f>
        <v>Basic</v>
      </c>
    </row>
    <row r="165" spans="14:78" x14ac:dyDescent="0.2">
      <c r="N165" s="206">
        <f>'Prof Practice Rating Scale'!B165</f>
        <v>1.63</v>
      </c>
      <c r="O165" s="207" t="str">
        <f>'Prof Practice Rating Scale'!A165</f>
        <v>Basic</v>
      </c>
      <c r="P165" s="33" t="str">
        <f t="shared" si="13"/>
        <v>Minimal Growth - Meets only 1 or 2 student growth targets; has no more than one measure with negative growth results</v>
      </c>
      <c r="AC165" s="50"/>
      <c r="AU165" s="200">
        <v>1.6299999999999999E-2</v>
      </c>
      <c r="BY165" s="205">
        <f>'Prof Practice Rating Scale'!B165</f>
        <v>1.63</v>
      </c>
      <c r="BZ165" s="43" t="str">
        <f>'Prof Practice Rating Scale'!A165</f>
        <v>Basic</v>
      </c>
    </row>
    <row r="166" spans="14:78" x14ac:dyDescent="0.2">
      <c r="N166" s="206">
        <f>'Prof Practice Rating Scale'!B166</f>
        <v>1.64</v>
      </c>
      <c r="O166" s="207" t="str">
        <f>'Prof Practice Rating Scale'!A166</f>
        <v>Basic</v>
      </c>
      <c r="P166" s="33" t="str">
        <f t="shared" si="13"/>
        <v>Minimal Growth - Meets only 1 or 2 student growth targets; has no more than one measure with negative growth results</v>
      </c>
      <c r="AC166" s="50"/>
      <c r="AU166" s="200">
        <v>1.6400000000000001E-2</v>
      </c>
      <c r="BY166" s="205">
        <f>'Prof Practice Rating Scale'!B166</f>
        <v>1.64</v>
      </c>
      <c r="BZ166" s="43" t="str">
        <f>'Prof Practice Rating Scale'!A166</f>
        <v>Basic</v>
      </c>
    </row>
    <row r="167" spans="14:78" x14ac:dyDescent="0.2">
      <c r="N167" s="206">
        <f>'Prof Practice Rating Scale'!B167</f>
        <v>1.65</v>
      </c>
      <c r="O167" s="207" t="str">
        <f>'Prof Practice Rating Scale'!A167</f>
        <v>Basic</v>
      </c>
      <c r="P167" s="33" t="str">
        <f t="shared" si="13"/>
        <v>Minimal Growth - Meets only 1 or 2 student growth targets; has no more than one measure with negative growth results</v>
      </c>
      <c r="AC167" s="50"/>
      <c r="AU167" s="200">
        <v>1.6500000000000001E-2</v>
      </c>
      <c r="BY167" s="205">
        <f>'Prof Practice Rating Scale'!B167</f>
        <v>1.65</v>
      </c>
      <c r="BZ167" s="43" t="str">
        <f>'Prof Practice Rating Scale'!A167</f>
        <v>Basic</v>
      </c>
    </row>
    <row r="168" spans="14:78" x14ac:dyDescent="0.2">
      <c r="N168" s="206">
        <f>'Prof Practice Rating Scale'!B168</f>
        <v>1.66</v>
      </c>
      <c r="O168" s="207" t="str">
        <f>'Prof Practice Rating Scale'!A168</f>
        <v>Basic</v>
      </c>
      <c r="P168" s="33" t="str">
        <f t="shared" si="13"/>
        <v>Minimal Growth - Meets only 1 or 2 student growth targets; has no more than one measure with negative growth results</v>
      </c>
      <c r="AC168" s="50"/>
      <c r="AU168" s="200">
        <v>1.66E-2</v>
      </c>
      <c r="BY168" s="205">
        <f>'Prof Practice Rating Scale'!B168</f>
        <v>1.66</v>
      </c>
      <c r="BZ168" s="43" t="str">
        <f>'Prof Practice Rating Scale'!A168</f>
        <v>Basic</v>
      </c>
    </row>
    <row r="169" spans="14:78" x14ac:dyDescent="0.2">
      <c r="N169" s="206">
        <f>'Prof Practice Rating Scale'!B169</f>
        <v>1.67</v>
      </c>
      <c r="O169" s="207" t="str">
        <f>'Prof Practice Rating Scale'!A169</f>
        <v>Basic</v>
      </c>
      <c r="P169" s="33" t="str">
        <f t="shared" si="13"/>
        <v>Minimal Growth - Meets only 1 or 2 student growth targets; has no more than one measure with negative growth results</v>
      </c>
      <c r="AC169" s="50"/>
      <c r="AU169" s="200">
        <v>1.67E-2</v>
      </c>
      <c r="BY169" s="205">
        <f>'Prof Practice Rating Scale'!B169</f>
        <v>1.67</v>
      </c>
      <c r="BZ169" s="43" t="str">
        <f>'Prof Practice Rating Scale'!A169</f>
        <v>Basic</v>
      </c>
    </row>
    <row r="170" spans="14:78" x14ac:dyDescent="0.2">
      <c r="N170" s="206">
        <f>'Prof Practice Rating Scale'!B170</f>
        <v>1.68</v>
      </c>
      <c r="O170" s="207" t="str">
        <f>'Prof Practice Rating Scale'!A170</f>
        <v>Basic</v>
      </c>
      <c r="P170" s="33" t="str">
        <f t="shared" si="13"/>
        <v>Minimal Growth - Meets only 1 or 2 student growth targets; has no more than one measure with negative growth results</v>
      </c>
      <c r="AC170" s="50"/>
      <c r="AU170" s="200">
        <v>1.6799999999999999E-2</v>
      </c>
      <c r="BY170" s="205">
        <f>'Prof Practice Rating Scale'!B170</f>
        <v>1.68</v>
      </c>
      <c r="BZ170" s="43" t="str">
        <f>'Prof Practice Rating Scale'!A170</f>
        <v>Basic</v>
      </c>
    </row>
    <row r="171" spans="14:78" x14ac:dyDescent="0.2">
      <c r="N171" s="206">
        <f>'Prof Practice Rating Scale'!B171</f>
        <v>1.69</v>
      </c>
      <c r="O171" s="207" t="str">
        <f>'Prof Practice Rating Scale'!A171</f>
        <v>Basic</v>
      </c>
      <c r="P171" s="33" t="str">
        <f t="shared" si="13"/>
        <v>Minimal Growth - Meets only 1 or 2 student growth targets; has no more than one measure with negative growth results</v>
      </c>
      <c r="AC171" s="50"/>
      <c r="AU171" s="200">
        <v>1.6899999999999998E-2</v>
      </c>
      <c r="BY171" s="205">
        <f>'Prof Practice Rating Scale'!B171</f>
        <v>1.69</v>
      </c>
      <c r="BZ171" s="43" t="str">
        <f>'Prof Practice Rating Scale'!A171</f>
        <v>Basic</v>
      </c>
    </row>
    <row r="172" spans="14:78" x14ac:dyDescent="0.2">
      <c r="N172" s="206">
        <f>'Prof Practice Rating Scale'!B172</f>
        <v>1.7</v>
      </c>
      <c r="O172" s="207" t="str">
        <f>'Prof Practice Rating Scale'!A172</f>
        <v>Basic</v>
      </c>
      <c r="P172" s="33" t="str">
        <f t="shared" si="13"/>
        <v>Minimal Growth - Meets only 1 or 2 student growth targets; has no more than one measure with negative growth results</v>
      </c>
      <c r="AC172" s="50"/>
      <c r="AU172" s="200">
        <v>1.7000000000000001E-2</v>
      </c>
      <c r="BY172" s="205">
        <f>'Prof Practice Rating Scale'!B172</f>
        <v>1.7</v>
      </c>
      <c r="BZ172" s="43" t="str">
        <f>'Prof Practice Rating Scale'!A172</f>
        <v>Basic</v>
      </c>
    </row>
    <row r="173" spans="14:78" x14ac:dyDescent="0.2">
      <c r="N173" s="206">
        <f>'Prof Practice Rating Scale'!B173</f>
        <v>1.71</v>
      </c>
      <c r="O173" s="207" t="str">
        <f>'Prof Practice Rating Scale'!A173</f>
        <v>Basic</v>
      </c>
      <c r="P173" s="33" t="str">
        <f t="shared" si="13"/>
        <v>Minimal Growth - Meets only 1 or 2 student growth targets; has no more than one measure with negative growth results</v>
      </c>
      <c r="AC173" s="50"/>
      <c r="AU173" s="200">
        <v>1.7100000000000001E-2</v>
      </c>
      <c r="BY173" s="205">
        <f>'Prof Practice Rating Scale'!B173</f>
        <v>1.71</v>
      </c>
      <c r="BZ173" s="43" t="str">
        <f>'Prof Practice Rating Scale'!A173</f>
        <v>Basic</v>
      </c>
    </row>
    <row r="174" spans="14:78" x14ac:dyDescent="0.2">
      <c r="N174" s="206">
        <f>'Prof Practice Rating Scale'!B174</f>
        <v>1.72</v>
      </c>
      <c r="O174" s="207" t="str">
        <f>'Prof Practice Rating Scale'!A174</f>
        <v>Basic</v>
      </c>
      <c r="P174" s="33" t="str">
        <f t="shared" si="13"/>
        <v>Minimal Growth - Meets only 1 or 2 student growth targets; has no more than one measure with negative growth results</v>
      </c>
      <c r="AC174" s="50"/>
      <c r="AU174" s="200">
        <v>1.72E-2</v>
      </c>
      <c r="BY174" s="205">
        <f>'Prof Practice Rating Scale'!B174</f>
        <v>1.72</v>
      </c>
      <c r="BZ174" s="43" t="str">
        <f>'Prof Practice Rating Scale'!A174</f>
        <v>Basic</v>
      </c>
    </row>
    <row r="175" spans="14:78" x14ac:dyDescent="0.2">
      <c r="N175" s="206">
        <f>'Prof Practice Rating Scale'!B175</f>
        <v>1.73</v>
      </c>
      <c r="O175" s="207" t="str">
        <f>'Prof Practice Rating Scale'!A175</f>
        <v>Basic</v>
      </c>
      <c r="P175" s="33" t="str">
        <f t="shared" si="13"/>
        <v>Minimal Growth - Meets only 1 or 2 student growth targets; has no more than one measure with negative growth results</v>
      </c>
      <c r="AC175" s="50"/>
      <c r="AU175" s="200">
        <v>1.7299999999999999E-2</v>
      </c>
      <c r="BY175" s="205">
        <f>'Prof Practice Rating Scale'!B175</f>
        <v>1.73</v>
      </c>
      <c r="BZ175" s="43" t="str">
        <f>'Prof Practice Rating Scale'!A175</f>
        <v>Basic</v>
      </c>
    </row>
    <row r="176" spans="14:78" x14ac:dyDescent="0.2">
      <c r="N176" s="206">
        <f>'Prof Practice Rating Scale'!B176</f>
        <v>1.74</v>
      </c>
      <c r="O176" s="207" t="str">
        <f>'Prof Practice Rating Scale'!A176</f>
        <v>Basic</v>
      </c>
      <c r="P176" s="33" t="str">
        <f t="shared" si="13"/>
        <v>Minimal Growth - Meets only 1 or 2 student growth targets; has no more than one measure with negative growth results</v>
      </c>
      <c r="AC176" s="50"/>
      <c r="AU176" s="200">
        <v>1.7399999999999999E-2</v>
      </c>
      <c r="BY176" s="205">
        <f>'Prof Practice Rating Scale'!B176</f>
        <v>1.74</v>
      </c>
      <c r="BZ176" s="43" t="str">
        <f>'Prof Practice Rating Scale'!A176</f>
        <v>Basic</v>
      </c>
    </row>
    <row r="177" spans="14:78" x14ac:dyDescent="0.2">
      <c r="N177" s="206">
        <f>'Prof Practice Rating Scale'!B177</f>
        <v>1.75</v>
      </c>
      <c r="O177" s="207" t="str">
        <f>'Prof Practice Rating Scale'!A177</f>
        <v>Basic</v>
      </c>
      <c r="P177" s="33" t="str">
        <f t="shared" si="13"/>
        <v>Minimal Growth - Meets only 1 or 2 student growth targets; has no more than one measure with negative growth results</v>
      </c>
      <c r="AC177" s="50"/>
      <c r="AU177" s="200">
        <v>1.7500000000000002E-2</v>
      </c>
      <c r="BY177" s="205">
        <f>'Prof Practice Rating Scale'!B177</f>
        <v>1.75</v>
      </c>
      <c r="BZ177" s="43" t="str">
        <f>'Prof Practice Rating Scale'!A177</f>
        <v>Basic</v>
      </c>
    </row>
    <row r="178" spans="14:78" x14ac:dyDescent="0.2">
      <c r="N178" s="206">
        <f>'Prof Practice Rating Scale'!B178</f>
        <v>1.76</v>
      </c>
      <c r="O178" s="207" t="str">
        <f>'Prof Practice Rating Scale'!A178</f>
        <v>Basic</v>
      </c>
      <c r="P178" s="33" t="str">
        <f t="shared" si="13"/>
        <v>Minimal Growth - Meets only 1 or 2 student growth targets; has no more than one measure with negative growth results</v>
      </c>
      <c r="AC178" s="50"/>
      <c r="AU178" s="200">
        <v>1.7600000000000001E-2</v>
      </c>
      <c r="BY178" s="205">
        <f>'Prof Practice Rating Scale'!B178</f>
        <v>1.76</v>
      </c>
      <c r="BZ178" s="43" t="str">
        <f>'Prof Practice Rating Scale'!A178</f>
        <v>Basic</v>
      </c>
    </row>
    <row r="179" spans="14:78" x14ac:dyDescent="0.2">
      <c r="N179" s="206">
        <f>'Prof Practice Rating Scale'!B179</f>
        <v>1.77</v>
      </c>
      <c r="O179" s="207" t="str">
        <f>'Prof Practice Rating Scale'!A179</f>
        <v>Basic</v>
      </c>
      <c r="P179" s="33" t="str">
        <f t="shared" si="13"/>
        <v>Minimal Growth - Meets only 1 or 2 student growth targets; has no more than one measure with negative growth results</v>
      </c>
      <c r="AC179" s="50"/>
      <c r="AU179" s="200">
        <v>1.77E-2</v>
      </c>
      <c r="BY179" s="205">
        <f>'Prof Practice Rating Scale'!B179</f>
        <v>1.77</v>
      </c>
      <c r="BZ179" s="43" t="str">
        <f>'Prof Practice Rating Scale'!A179</f>
        <v>Basic</v>
      </c>
    </row>
    <row r="180" spans="14:78" x14ac:dyDescent="0.2">
      <c r="N180" s="206">
        <f>'Prof Practice Rating Scale'!B180</f>
        <v>1.78</v>
      </c>
      <c r="O180" s="207" t="str">
        <f>'Prof Practice Rating Scale'!A180</f>
        <v>Basic</v>
      </c>
      <c r="P180" s="33" t="str">
        <f t="shared" si="13"/>
        <v>Minimal Growth - Meets only 1 or 2 student growth targets; has no more than one measure with negative growth results</v>
      </c>
      <c r="AC180" s="50"/>
      <c r="AU180" s="200">
        <v>1.78E-2</v>
      </c>
      <c r="BY180" s="205">
        <f>'Prof Practice Rating Scale'!B180</f>
        <v>1.78</v>
      </c>
      <c r="BZ180" s="43" t="str">
        <f>'Prof Practice Rating Scale'!A180</f>
        <v>Basic</v>
      </c>
    </row>
    <row r="181" spans="14:78" x14ac:dyDescent="0.2">
      <c r="N181" s="206">
        <f>'Prof Practice Rating Scale'!B181</f>
        <v>1.79</v>
      </c>
      <c r="O181" s="207" t="str">
        <f>'Prof Practice Rating Scale'!A181</f>
        <v>Basic</v>
      </c>
      <c r="P181" s="33" t="str">
        <f t="shared" si="13"/>
        <v>Minimal Growth - Meets only 1 or 2 student growth targets; has no more than one measure with negative growth results</v>
      </c>
      <c r="AC181" s="50"/>
      <c r="AU181" s="200">
        <v>1.7899999999999999E-2</v>
      </c>
      <c r="BY181" s="205">
        <f>'Prof Practice Rating Scale'!B181</f>
        <v>1.79</v>
      </c>
      <c r="BZ181" s="43" t="str">
        <f>'Prof Practice Rating Scale'!A181</f>
        <v>Basic</v>
      </c>
    </row>
    <row r="182" spans="14:78" x14ac:dyDescent="0.2">
      <c r="N182" s="206">
        <f>'Prof Practice Rating Scale'!B182</f>
        <v>1.8</v>
      </c>
      <c r="O182" s="207" t="str">
        <f>'Prof Practice Rating Scale'!A182</f>
        <v>Basic</v>
      </c>
      <c r="P182" s="33" t="str">
        <f t="shared" si="13"/>
        <v>Minimal Growth - Meets only 1 or 2 student growth targets; has no more than one measure with negative growth results</v>
      </c>
      <c r="AC182" s="50"/>
      <c r="AU182" s="200">
        <v>1.7999999999999999E-2</v>
      </c>
      <c r="BY182" s="205">
        <f>'Prof Practice Rating Scale'!B182</f>
        <v>1.8</v>
      </c>
      <c r="BZ182" s="43" t="str">
        <f>'Prof Practice Rating Scale'!A182</f>
        <v>Basic</v>
      </c>
    </row>
    <row r="183" spans="14:78" x14ac:dyDescent="0.2">
      <c r="N183" s="206">
        <f>'Prof Practice Rating Scale'!B183</f>
        <v>1.81</v>
      </c>
      <c r="O183" s="207" t="str">
        <f>'Prof Practice Rating Scale'!A183</f>
        <v>Basic</v>
      </c>
      <c r="P183" s="33" t="str">
        <f t="shared" si="13"/>
        <v>Minimal Growth - Meets only 1 or 2 student growth targets; has no more than one measure with negative growth results</v>
      </c>
      <c r="AC183" s="50"/>
      <c r="AU183" s="200">
        <v>1.8100000000000002E-2</v>
      </c>
      <c r="BY183" s="205">
        <f>'Prof Practice Rating Scale'!B183</f>
        <v>1.81</v>
      </c>
      <c r="BZ183" s="43" t="str">
        <f>'Prof Practice Rating Scale'!A183</f>
        <v>Basic</v>
      </c>
    </row>
    <row r="184" spans="14:78" x14ac:dyDescent="0.2">
      <c r="N184" s="206">
        <f>'Prof Practice Rating Scale'!B184</f>
        <v>1.82</v>
      </c>
      <c r="O184" s="207" t="str">
        <f>'Prof Practice Rating Scale'!A184</f>
        <v>Basic</v>
      </c>
      <c r="P184" s="33" t="str">
        <f t="shared" si="13"/>
        <v>Minimal Growth - Meets only 1 or 2 student growth targets; has no more than one measure with negative growth results</v>
      </c>
      <c r="AC184" s="50"/>
      <c r="AU184" s="200">
        <v>1.8200000000000001E-2</v>
      </c>
      <c r="BY184" s="205">
        <f>'Prof Practice Rating Scale'!B184</f>
        <v>1.82</v>
      </c>
      <c r="BZ184" s="43" t="str">
        <f>'Prof Practice Rating Scale'!A184</f>
        <v>Basic</v>
      </c>
    </row>
    <row r="185" spans="14:78" x14ac:dyDescent="0.2">
      <c r="N185" s="206">
        <f>'Prof Practice Rating Scale'!B185</f>
        <v>1.83</v>
      </c>
      <c r="O185" s="207" t="str">
        <f>'Prof Practice Rating Scale'!A185</f>
        <v>Basic</v>
      </c>
      <c r="P185" s="33" t="str">
        <f t="shared" si="13"/>
        <v>Minimal Growth - Meets only 1 or 2 student growth targets; has no more than one measure with negative growth results</v>
      </c>
      <c r="AC185" s="50"/>
      <c r="AU185" s="200">
        <v>1.83E-2</v>
      </c>
      <c r="BY185" s="205">
        <f>'Prof Practice Rating Scale'!B185</f>
        <v>1.83</v>
      </c>
      <c r="BZ185" s="43" t="str">
        <f>'Prof Practice Rating Scale'!A185</f>
        <v>Basic</v>
      </c>
    </row>
    <row r="186" spans="14:78" x14ac:dyDescent="0.2">
      <c r="N186" s="206">
        <f>'Prof Practice Rating Scale'!B186</f>
        <v>1.84</v>
      </c>
      <c r="O186" s="207" t="str">
        <f>'Prof Practice Rating Scale'!A186</f>
        <v>Basic</v>
      </c>
      <c r="P186" s="33" t="str">
        <f t="shared" si="13"/>
        <v>Minimal Growth - Meets only 1 or 2 student growth targets; has no more than one measure with negative growth results</v>
      </c>
      <c r="AC186" s="50"/>
      <c r="AU186" s="200">
        <v>1.84E-2</v>
      </c>
      <c r="BY186" s="205">
        <f>'Prof Practice Rating Scale'!B186</f>
        <v>1.84</v>
      </c>
      <c r="BZ186" s="43" t="str">
        <f>'Prof Practice Rating Scale'!A186</f>
        <v>Basic</v>
      </c>
    </row>
    <row r="187" spans="14:78" x14ac:dyDescent="0.2">
      <c r="N187" s="206">
        <f>'Prof Practice Rating Scale'!B187</f>
        <v>1.85</v>
      </c>
      <c r="O187" s="207" t="str">
        <f>'Prof Practice Rating Scale'!A187</f>
        <v>Basic</v>
      </c>
      <c r="P187" s="33" t="str">
        <f t="shared" si="13"/>
        <v>Minimal Growth - Meets only 1 or 2 student growth targets; has no more than one measure with negative growth results</v>
      </c>
      <c r="AC187" s="50"/>
      <c r="AU187" s="200">
        <v>1.8499999999999999E-2</v>
      </c>
      <c r="BY187" s="205">
        <f>'Prof Practice Rating Scale'!B187</f>
        <v>1.85</v>
      </c>
      <c r="BZ187" s="43" t="str">
        <f>'Prof Practice Rating Scale'!A187</f>
        <v>Basic</v>
      </c>
    </row>
    <row r="188" spans="14:78" x14ac:dyDescent="0.2">
      <c r="N188" s="206">
        <f>'Prof Practice Rating Scale'!B188</f>
        <v>1.86</v>
      </c>
      <c r="O188" s="207" t="str">
        <f>'Prof Practice Rating Scale'!A188</f>
        <v>Basic</v>
      </c>
      <c r="P188" s="33" t="str">
        <f t="shared" si="13"/>
        <v>Minimal Growth - Meets only 1 or 2 student growth targets; has no more than one measure with negative growth results</v>
      </c>
      <c r="AC188" s="50"/>
      <c r="AU188" s="200">
        <v>1.8599999999999998E-2</v>
      </c>
      <c r="BY188" s="205">
        <f>'Prof Practice Rating Scale'!B188</f>
        <v>1.86</v>
      </c>
      <c r="BZ188" s="43" t="str">
        <f>'Prof Practice Rating Scale'!A188</f>
        <v>Basic</v>
      </c>
    </row>
    <row r="189" spans="14:78" x14ac:dyDescent="0.2">
      <c r="N189" s="206">
        <f>'Prof Practice Rating Scale'!B189</f>
        <v>1.87</v>
      </c>
      <c r="O189" s="207" t="str">
        <f>'Prof Practice Rating Scale'!A189</f>
        <v>Basic</v>
      </c>
      <c r="P189" s="33" t="str">
        <f t="shared" si="13"/>
        <v>Minimal Growth - Meets only 1 or 2 student growth targets; has no more than one measure with negative growth results</v>
      </c>
      <c r="AC189" s="50"/>
      <c r="AU189" s="200">
        <v>1.8700000000000001E-2</v>
      </c>
      <c r="BY189" s="205">
        <f>'Prof Practice Rating Scale'!B189</f>
        <v>1.87</v>
      </c>
      <c r="BZ189" s="43" t="str">
        <f>'Prof Practice Rating Scale'!A189</f>
        <v>Basic</v>
      </c>
    </row>
    <row r="190" spans="14:78" x14ac:dyDescent="0.2">
      <c r="N190" s="206">
        <f>'Prof Practice Rating Scale'!B190</f>
        <v>1.88</v>
      </c>
      <c r="O190" s="207" t="str">
        <f>'Prof Practice Rating Scale'!A190</f>
        <v>Basic</v>
      </c>
      <c r="P190" s="33" t="str">
        <f t="shared" si="13"/>
        <v>Minimal Growth - Meets only 1 or 2 student growth targets; has no more than one measure with negative growth results</v>
      </c>
      <c r="AC190" s="50"/>
      <c r="AU190" s="200">
        <v>1.8800000000000001E-2</v>
      </c>
      <c r="BY190" s="205">
        <f>'Prof Practice Rating Scale'!B190</f>
        <v>1.88</v>
      </c>
      <c r="BZ190" s="43" t="str">
        <f>'Prof Practice Rating Scale'!A190</f>
        <v>Basic</v>
      </c>
    </row>
    <row r="191" spans="14:78" x14ac:dyDescent="0.2">
      <c r="N191" s="206">
        <f>'Prof Practice Rating Scale'!B191</f>
        <v>1.89</v>
      </c>
      <c r="O191" s="207" t="str">
        <f>'Prof Practice Rating Scale'!A191</f>
        <v>Basic</v>
      </c>
      <c r="P191" s="33" t="str">
        <f t="shared" si="13"/>
        <v>Minimal Growth - Meets only 1 or 2 student growth targets; has no more than one measure with negative growth results</v>
      </c>
      <c r="AC191" s="50"/>
      <c r="AU191" s="200">
        <v>1.89E-2</v>
      </c>
      <c r="BY191" s="205">
        <f>'Prof Practice Rating Scale'!B191</f>
        <v>1.89</v>
      </c>
      <c r="BZ191" s="43" t="str">
        <f>'Prof Practice Rating Scale'!A191</f>
        <v>Basic</v>
      </c>
    </row>
    <row r="192" spans="14:78" x14ac:dyDescent="0.2">
      <c r="N192" s="206">
        <f>'Prof Practice Rating Scale'!B192</f>
        <v>1.9</v>
      </c>
      <c r="O192" s="207" t="str">
        <f>'Prof Practice Rating Scale'!A192</f>
        <v>Basic</v>
      </c>
      <c r="P192" s="33" t="str">
        <f t="shared" si="13"/>
        <v>Minimal Growth - Meets only 1 or 2 student growth targets; has no more than one measure with negative growth results</v>
      </c>
      <c r="AC192" s="50"/>
      <c r="AU192" s="200">
        <v>1.9E-2</v>
      </c>
      <c r="BY192" s="205">
        <f>'Prof Practice Rating Scale'!B192</f>
        <v>1.9</v>
      </c>
      <c r="BZ192" s="43" t="str">
        <f>'Prof Practice Rating Scale'!A192</f>
        <v>Basic</v>
      </c>
    </row>
    <row r="193" spans="14:78" x14ac:dyDescent="0.2">
      <c r="N193" s="206">
        <f>'Prof Practice Rating Scale'!B193</f>
        <v>1.91</v>
      </c>
      <c r="O193" s="207" t="str">
        <f>'Prof Practice Rating Scale'!A193</f>
        <v>Basic</v>
      </c>
      <c r="P193" s="33" t="str">
        <f t="shared" si="13"/>
        <v>Minimal Growth - Meets only 1 or 2 student growth targets; has no more than one measure with negative growth results</v>
      </c>
      <c r="AC193" s="50"/>
      <c r="AU193" s="200">
        <v>1.9099999999999999E-2</v>
      </c>
      <c r="BY193" s="205">
        <f>'Prof Practice Rating Scale'!B193</f>
        <v>1.91</v>
      </c>
      <c r="BZ193" s="43" t="str">
        <f>'Prof Practice Rating Scale'!A193</f>
        <v>Basic</v>
      </c>
    </row>
    <row r="194" spans="14:78" x14ac:dyDescent="0.2">
      <c r="N194" s="206">
        <f>'Prof Practice Rating Scale'!B194</f>
        <v>1.92</v>
      </c>
      <c r="O194" s="207" t="str">
        <f>'Prof Practice Rating Scale'!A194</f>
        <v>Basic</v>
      </c>
      <c r="P194" s="33" t="str">
        <f t="shared" si="13"/>
        <v>Minimal Growth - Meets only 1 or 2 student growth targets; has no more than one measure with negative growth results</v>
      </c>
      <c r="AC194" s="50"/>
      <c r="AU194" s="200">
        <v>1.9199999999999998E-2</v>
      </c>
      <c r="BY194" s="205">
        <f>'Prof Practice Rating Scale'!B194</f>
        <v>1.92</v>
      </c>
      <c r="BZ194" s="43" t="str">
        <f>'Prof Practice Rating Scale'!A194</f>
        <v>Basic</v>
      </c>
    </row>
    <row r="195" spans="14:78" x14ac:dyDescent="0.2">
      <c r="N195" s="206">
        <f>'Prof Practice Rating Scale'!B195</f>
        <v>1.93</v>
      </c>
      <c r="O195" s="207" t="str">
        <f>'Prof Practice Rating Scale'!A195</f>
        <v>Basic</v>
      </c>
      <c r="P195" s="33" t="str">
        <f t="shared" si="13"/>
        <v>Minimal Growth - Meets only 1 or 2 student growth targets; has no more than one measure with negative growth results</v>
      </c>
      <c r="AC195" s="50"/>
      <c r="AU195" s="200">
        <v>1.9300000000000001E-2</v>
      </c>
      <c r="BY195" s="205">
        <f>'Prof Practice Rating Scale'!B195</f>
        <v>1.93</v>
      </c>
      <c r="BZ195" s="43" t="str">
        <f>'Prof Practice Rating Scale'!A195</f>
        <v>Basic</v>
      </c>
    </row>
    <row r="196" spans="14:78" x14ac:dyDescent="0.2">
      <c r="N196" s="206">
        <f>'Prof Practice Rating Scale'!B196</f>
        <v>1.94</v>
      </c>
      <c r="O196" s="207" t="str">
        <f>'Prof Practice Rating Scale'!A196</f>
        <v>Basic</v>
      </c>
      <c r="P196" s="33" t="str">
        <f t="shared" si="13"/>
        <v>Minimal Growth - Meets only 1 or 2 student growth targets; has no more than one measure with negative growth results</v>
      </c>
      <c r="AC196" s="50"/>
      <c r="AU196" s="200">
        <v>1.9400000000000001E-2</v>
      </c>
      <c r="BY196" s="205">
        <f>'Prof Practice Rating Scale'!B196</f>
        <v>1.94</v>
      </c>
      <c r="BZ196" s="43" t="str">
        <f>'Prof Practice Rating Scale'!A196</f>
        <v>Basic</v>
      </c>
    </row>
    <row r="197" spans="14:78" x14ac:dyDescent="0.2">
      <c r="N197" s="206">
        <f>'Prof Practice Rating Scale'!B197</f>
        <v>1.95</v>
      </c>
      <c r="O197" s="207" t="str">
        <f>'Prof Practice Rating Scale'!A197</f>
        <v>Basic</v>
      </c>
      <c r="P197" s="33" t="str">
        <f t="shared" si="13"/>
        <v>Minimal Growth - Meets only 1 or 2 student growth targets; has no more than one measure with negative growth results</v>
      </c>
      <c r="AC197" s="50"/>
      <c r="AU197" s="200">
        <v>1.95E-2</v>
      </c>
      <c r="BY197" s="205">
        <f>'Prof Practice Rating Scale'!B197</f>
        <v>1.95</v>
      </c>
      <c r="BZ197" s="43" t="str">
        <f>'Prof Practice Rating Scale'!A197</f>
        <v>Basic</v>
      </c>
    </row>
    <row r="198" spans="14:78" x14ac:dyDescent="0.2">
      <c r="N198" s="206">
        <f>'Prof Practice Rating Scale'!B198</f>
        <v>1.96</v>
      </c>
      <c r="O198" s="207" t="str">
        <f>'Prof Practice Rating Scale'!A198</f>
        <v>Basic</v>
      </c>
      <c r="P198" s="33" t="str">
        <f t="shared" si="13"/>
        <v>Minimal Growth - Meets only 1 or 2 student growth targets; has no more than one measure with negative growth results</v>
      </c>
      <c r="AC198" s="50"/>
      <c r="AU198" s="200">
        <v>1.9599999999999999E-2</v>
      </c>
      <c r="BY198" s="205">
        <f>'Prof Practice Rating Scale'!B198</f>
        <v>1.96</v>
      </c>
      <c r="BZ198" s="43" t="str">
        <f>'Prof Practice Rating Scale'!A198</f>
        <v>Basic</v>
      </c>
    </row>
    <row r="199" spans="14:78" x14ac:dyDescent="0.2">
      <c r="N199" s="206">
        <f>'Prof Practice Rating Scale'!B199</f>
        <v>1.97</v>
      </c>
      <c r="O199" s="207" t="str">
        <f>'Prof Practice Rating Scale'!A199</f>
        <v>Basic</v>
      </c>
      <c r="P199" s="33" t="str">
        <f t="shared" si="13"/>
        <v>Minimal Growth - Meets only 1 or 2 student growth targets; has no more than one measure with negative growth results</v>
      </c>
      <c r="AC199" s="50"/>
      <c r="AU199" s="200">
        <v>1.9699999999999999E-2</v>
      </c>
      <c r="BY199" s="205">
        <f>'Prof Practice Rating Scale'!B199</f>
        <v>1.97</v>
      </c>
      <c r="BZ199" s="43" t="str">
        <f>'Prof Practice Rating Scale'!A199</f>
        <v>Basic</v>
      </c>
    </row>
    <row r="200" spans="14:78" x14ac:dyDescent="0.2">
      <c r="N200" s="206">
        <f>'Prof Practice Rating Scale'!B200</f>
        <v>1.98</v>
      </c>
      <c r="O200" s="207" t="str">
        <f>'Prof Practice Rating Scale'!A200</f>
        <v>Basic</v>
      </c>
      <c r="P200" s="33" t="str">
        <f t="shared" si="13"/>
        <v>Minimal Growth - Meets only 1 or 2 student growth targets; has no more than one measure with negative growth results</v>
      </c>
      <c r="AC200" s="50"/>
      <c r="AU200" s="200">
        <v>1.9800000000000002E-2</v>
      </c>
      <c r="BY200" s="205">
        <f>'Prof Practice Rating Scale'!B200</f>
        <v>1.98</v>
      </c>
      <c r="BZ200" s="43" t="str">
        <f>'Prof Practice Rating Scale'!A200</f>
        <v>Basic</v>
      </c>
    </row>
    <row r="201" spans="14:78" x14ac:dyDescent="0.2">
      <c r="N201" s="206">
        <f>'Prof Practice Rating Scale'!B201</f>
        <v>1.99</v>
      </c>
      <c r="O201" s="207" t="str">
        <f>'Prof Practice Rating Scale'!A201</f>
        <v>Basic</v>
      </c>
      <c r="P201" s="33" t="str">
        <f t="shared" si="13"/>
        <v>Minimal Growth - Meets only 1 or 2 student growth targets; has no more than one measure with negative growth results</v>
      </c>
      <c r="AC201" s="50"/>
      <c r="AU201" s="200">
        <v>1.9900000000000001E-2</v>
      </c>
      <c r="BY201" s="205">
        <f>'Prof Practice Rating Scale'!B201</f>
        <v>1.99</v>
      </c>
      <c r="BZ201" s="43" t="str">
        <f>'Prof Practice Rating Scale'!A201</f>
        <v>Basic</v>
      </c>
    </row>
    <row r="202" spans="14:78" x14ac:dyDescent="0.2">
      <c r="N202" s="206">
        <f>'Prof Practice Rating Scale'!B202</f>
        <v>2</v>
      </c>
      <c r="O202" s="207" t="str">
        <f>'Prof Practice Rating Scale'!A202</f>
        <v>Basic</v>
      </c>
      <c r="P202" s="33" t="str">
        <f t="shared" si="13"/>
        <v>Minimal Growth - Meets only 1 or 2 student growth targets; has no more than one measure with negative growth results</v>
      </c>
      <c r="AC202" s="50"/>
      <c r="AU202" s="200">
        <v>0.02</v>
      </c>
      <c r="BY202" s="205">
        <f>'Prof Practice Rating Scale'!B202</f>
        <v>2</v>
      </c>
      <c r="BZ202" s="43" t="str">
        <f>'Prof Practice Rating Scale'!A202</f>
        <v>Basic</v>
      </c>
    </row>
    <row r="203" spans="14:78" x14ac:dyDescent="0.2">
      <c r="N203" s="206">
        <f>'Prof Practice Rating Scale'!B203</f>
        <v>2.0099999999999998</v>
      </c>
      <c r="O203" s="207" t="str">
        <f>'Prof Practice Rating Scale'!A203</f>
        <v>Basic</v>
      </c>
      <c r="P203" s="33" t="str">
        <f t="shared" si="13"/>
        <v>Minimal Growth - Meets only 1 or 2 student growth targets; has no more than one measure with negative growth results</v>
      </c>
      <c r="AC203" s="50"/>
      <c r="AU203" s="200">
        <v>2.01E-2</v>
      </c>
      <c r="BY203" s="205">
        <f>'Prof Practice Rating Scale'!B203</f>
        <v>2.0099999999999998</v>
      </c>
      <c r="BZ203" s="43" t="str">
        <f>'Prof Practice Rating Scale'!A203</f>
        <v>Basic</v>
      </c>
    </row>
    <row r="204" spans="14:78" x14ac:dyDescent="0.2">
      <c r="N204" s="206">
        <f>'Prof Practice Rating Scale'!B204</f>
        <v>2.02</v>
      </c>
      <c r="O204" s="207" t="str">
        <f>'Prof Practice Rating Scale'!A204</f>
        <v>Basic</v>
      </c>
      <c r="P204" s="33" t="str">
        <f t="shared" si="13"/>
        <v>Minimal Growth - Meets only 1 or 2 student growth targets; has no more than one measure with negative growth results</v>
      </c>
      <c r="AC204" s="50"/>
      <c r="AU204" s="200">
        <v>2.0199999999999999E-2</v>
      </c>
      <c r="BY204" s="205">
        <f>'Prof Practice Rating Scale'!B204</f>
        <v>2.02</v>
      </c>
      <c r="BZ204" s="43" t="str">
        <f>'Prof Practice Rating Scale'!A204</f>
        <v>Basic</v>
      </c>
    </row>
    <row r="205" spans="14:78" x14ac:dyDescent="0.2">
      <c r="N205" s="206">
        <f>'Prof Practice Rating Scale'!B205</f>
        <v>2.0299999999999998</v>
      </c>
      <c r="O205" s="207" t="str">
        <f>'Prof Practice Rating Scale'!A205</f>
        <v>Basic</v>
      </c>
      <c r="P205" s="33" t="str">
        <f t="shared" si="13"/>
        <v>Minimal Growth - Meets only 1 or 2 student growth targets; has no more than one measure with negative growth results</v>
      </c>
      <c r="AC205" s="50"/>
      <c r="AU205" s="200">
        <v>2.0299999999999999E-2</v>
      </c>
      <c r="BY205" s="205">
        <f>'Prof Practice Rating Scale'!B205</f>
        <v>2.0299999999999998</v>
      </c>
      <c r="BZ205" s="43" t="str">
        <f>'Prof Practice Rating Scale'!A205</f>
        <v>Basic</v>
      </c>
    </row>
    <row r="206" spans="14:78" x14ac:dyDescent="0.2">
      <c r="N206" s="206">
        <f>'Prof Practice Rating Scale'!B206</f>
        <v>2.04</v>
      </c>
      <c r="O206" s="207" t="str">
        <f>'Prof Practice Rating Scale'!A206</f>
        <v>Basic</v>
      </c>
      <c r="P206" s="33" t="str">
        <f t="shared" si="13"/>
        <v>Minimal Growth - Meets only 1 or 2 student growth targets; has no more than one measure with negative growth results</v>
      </c>
      <c r="AC206" s="50"/>
      <c r="AU206" s="200">
        <v>2.0400000000000001E-2</v>
      </c>
      <c r="BY206" s="205">
        <f>'Prof Practice Rating Scale'!B206</f>
        <v>2.04</v>
      </c>
      <c r="BZ206" s="43" t="str">
        <f>'Prof Practice Rating Scale'!A206</f>
        <v>Basic</v>
      </c>
    </row>
    <row r="207" spans="14:78" x14ac:dyDescent="0.2">
      <c r="N207" s="206">
        <f>'Prof Practice Rating Scale'!B207</f>
        <v>2.0499999999999998</v>
      </c>
      <c r="O207" s="207" t="str">
        <f>'Prof Practice Rating Scale'!A207</f>
        <v>Basic</v>
      </c>
      <c r="P207" s="33" t="str">
        <f t="shared" si="13"/>
        <v>Minimal Growth - Meets only 1 or 2 student growth targets; has no more than one measure with negative growth results</v>
      </c>
      <c r="AC207" s="50"/>
      <c r="AU207" s="200">
        <v>2.0500000000000001E-2</v>
      </c>
      <c r="BY207" s="205">
        <f>'Prof Practice Rating Scale'!B207</f>
        <v>2.0499999999999998</v>
      </c>
      <c r="BZ207" s="43" t="str">
        <f>'Prof Practice Rating Scale'!A207</f>
        <v>Basic</v>
      </c>
    </row>
    <row r="208" spans="14:78" x14ac:dyDescent="0.2">
      <c r="N208" s="206">
        <f>'Prof Practice Rating Scale'!B208</f>
        <v>2.06</v>
      </c>
      <c r="O208" s="207" t="str">
        <f>'Prof Practice Rating Scale'!A208</f>
        <v>Basic</v>
      </c>
      <c r="P208" s="33" t="str">
        <f t="shared" si="13"/>
        <v>Minimal Growth - Meets only 1 or 2 student growth targets; has no more than one measure with negative growth results</v>
      </c>
      <c r="AC208" s="50"/>
      <c r="AU208" s="200">
        <v>2.06E-2</v>
      </c>
      <c r="BY208" s="205">
        <f>'Prof Practice Rating Scale'!B208</f>
        <v>2.06</v>
      </c>
      <c r="BZ208" s="43" t="str">
        <f>'Prof Practice Rating Scale'!A208</f>
        <v>Basic</v>
      </c>
    </row>
    <row r="209" spans="14:78" x14ac:dyDescent="0.2">
      <c r="N209" s="206">
        <f>'Prof Practice Rating Scale'!B209</f>
        <v>2.0699999999999998</v>
      </c>
      <c r="O209" s="207" t="str">
        <f>'Prof Practice Rating Scale'!A209</f>
        <v>Basic</v>
      </c>
      <c r="P209" s="33" t="str">
        <f t="shared" si="13"/>
        <v>Minimal Growth - Meets only 1 or 2 student growth targets; has no more than one measure with negative growth results</v>
      </c>
      <c r="AC209" s="50"/>
      <c r="AU209" s="200">
        <v>2.07E-2</v>
      </c>
      <c r="BY209" s="205">
        <f>'Prof Practice Rating Scale'!B209</f>
        <v>2.0699999999999998</v>
      </c>
      <c r="BZ209" s="43" t="str">
        <f>'Prof Practice Rating Scale'!A209</f>
        <v>Basic</v>
      </c>
    </row>
    <row r="210" spans="14:78" x14ac:dyDescent="0.2">
      <c r="N210" s="206">
        <f>'Prof Practice Rating Scale'!B210</f>
        <v>2.08</v>
      </c>
      <c r="O210" s="207" t="str">
        <f>'Prof Practice Rating Scale'!A210</f>
        <v>Basic</v>
      </c>
      <c r="P210" s="33" t="str">
        <f t="shared" si="13"/>
        <v>Minimal Growth - Meets only 1 or 2 student growth targets; has no more than one measure with negative growth results</v>
      </c>
      <c r="AC210" s="50"/>
      <c r="AU210" s="200">
        <v>2.0799999999999999E-2</v>
      </c>
      <c r="BY210" s="205">
        <f>'Prof Practice Rating Scale'!B210</f>
        <v>2.08</v>
      </c>
      <c r="BZ210" s="43" t="str">
        <f>'Prof Practice Rating Scale'!A210</f>
        <v>Basic</v>
      </c>
    </row>
    <row r="211" spans="14:78" x14ac:dyDescent="0.2">
      <c r="N211" s="206">
        <f>'Prof Practice Rating Scale'!B211</f>
        <v>2.09</v>
      </c>
      <c r="O211" s="207" t="str">
        <f>'Prof Practice Rating Scale'!A211</f>
        <v>Basic</v>
      </c>
      <c r="P211" s="33" t="str">
        <f t="shared" si="13"/>
        <v>Minimal Growth - Meets only 1 or 2 student growth targets; has no more than one measure with negative growth results</v>
      </c>
      <c r="AC211" s="50"/>
      <c r="AU211" s="200">
        <v>2.0899999999999998E-2</v>
      </c>
      <c r="BY211" s="205">
        <f>'Prof Practice Rating Scale'!B211</f>
        <v>2.09</v>
      </c>
      <c r="BZ211" s="43" t="str">
        <f>'Prof Practice Rating Scale'!A211</f>
        <v>Basic</v>
      </c>
    </row>
    <row r="212" spans="14:78" x14ac:dyDescent="0.2">
      <c r="N212" s="206">
        <f>'Prof Practice Rating Scale'!B212</f>
        <v>2.1</v>
      </c>
      <c r="O212" s="207" t="str">
        <f>'Prof Practice Rating Scale'!A212</f>
        <v>Basic</v>
      </c>
      <c r="P212" s="33" t="str">
        <f t="shared" ref="P212:P246" si="14">$G$4</f>
        <v>Minimal Growth - Meets only 1 or 2 student growth targets; has no more than one measure with negative growth results</v>
      </c>
      <c r="AC212" s="50"/>
      <c r="AU212" s="200">
        <v>2.1000000000000001E-2</v>
      </c>
      <c r="BY212" s="205">
        <f>'Prof Practice Rating Scale'!B212</f>
        <v>2.1</v>
      </c>
      <c r="BZ212" s="43" t="str">
        <f>'Prof Practice Rating Scale'!A212</f>
        <v>Basic</v>
      </c>
    </row>
    <row r="213" spans="14:78" x14ac:dyDescent="0.2">
      <c r="N213" s="206">
        <f>'Prof Practice Rating Scale'!B213</f>
        <v>2.11</v>
      </c>
      <c r="O213" s="207" t="str">
        <f>'Prof Practice Rating Scale'!A213</f>
        <v>Basic</v>
      </c>
      <c r="P213" s="33" t="str">
        <f t="shared" si="14"/>
        <v>Minimal Growth - Meets only 1 or 2 student growth targets; has no more than one measure with negative growth results</v>
      </c>
      <c r="AC213" s="50"/>
      <c r="AU213" s="200">
        <v>2.1100000000000001E-2</v>
      </c>
      <c r="BY213" s="205">
        <f>'Prof Practice Rating Scale'!B213</f>
        <v>2.11</v>
      </c>
      <c r="BZ213" s="43" t="str">
        <f>'Prof Practice Rating Scale'!A213</f>
        <v>Basic</v>
      </c>
    </row>
    <row r="214" spans="14:78" x14ac:dyDescent="0.2">
      <c r="N214" s="206">
        <f>'Prof Practice Rating Scale'!B214</f>
        <v>2.12</v>
      </c>
      <c r="O214" s="207" t="str">
        <f>'Prof Practice Rating Scale'!A214</f>
        <v>Basic</v>
      </c>
      <c r="P214" s="33" t="str">
        <f t="shared" si="14"/>
        <v>Minimal Growth - Meets only 1 or 2 student growth targets; has no more than one measure with negative growth results</v>
      </c>
      <c r="AC214" s="50"/>
      <c r="AU214" s="200">
        <v>2.12E-2</v>
      </c>
      <c r="BY214" s="205">
        <f>'Prof Practice Rating Scale'!B214</f>
        <v>2.12</v>
      </c>
      <c r="BZ214" s="43" t="str">
        <f>'Prof Practice Rating Scale'!A214</f>
        <v>Basic</v>
      </c>
    </row>
    <row r="215" spans="14:78" x14ac:dyDescent="0.2">
      <c r="N215" s="206">
        <f>'Prof Practice Rating Scale'!B215</f>
        <v>2.13</v>
      </c>
      <c r="O215" s="207" t="str">
        <f>'Prof Practice Rating Scale'!A215</f>
        <v>Basic</v>
      </c>
      <c r="P215" s="33" t="str">
        <f t="shared" si="14"/>
        <v>Minimal Growth - Meets only 1 or 2 student growth targets; has no more than one measure with negative growth results</v>
      </c>
      <c r="AC215" s="50"/>
      <c r="AU215" s="200">
        <v>2.1299999999999999E-2</v>
      </c>
      <c r="BY215" s="205">
        <f>'Prof Practice Rating Scale'!B215</f>
        <v>2.13</v>
      </c>
      <c r="BZ215" s="43" t="str">
        <f>'Prof Practice Rating Scale'!A215</f>
        <v>Basic</v>
      </c>
    </row>
    <row r="216" spans="14:78" x14ac:dyDescent="0.2">
      <c r="N216" s="206">
        <f>'Prof Practice Rating Scale'!B216</f>
        <v>2.14</v>
      </c>
      <c r="O216" s="207" t="str">
        <f>'Prof Practice Rating Scale'!A216</f>
        <v>Basic</v>
      </c>
      <c r="P216" s="33" t="str">
        <f t="shared" si="14"/>
        <v>Minimal Growth - Meets only 1 or 2 student growth targets; has no more than one measure with negative growth results</v>
      </c>
      <c r="AC216" s="50"/>
      <c r="AU216" s="200">
        <v>2.1399999999999999E-2</v>
      </c>
      <c r="BY216" s="205">
        <f>'Prof Practice Rating Scale'!B216</f>
        <v>2.14</v>
      </c>
      <c r="BZ216" s="43" t="str">
        <f>'Prof Practice Rating Scale'!A216</f>
        <v>Basic</v>
      </c>
    </row>
    <row r="217" spans="14:78" x14ac:dyDescent="0.2">
      <c r="N217" s="206">
        <f>'Prof Practice Rating Scale'!B217</f>
        <v>2.15</v>
      </c>
      <c r="O217" s="207" t="str">
        <f>'Prof Practice Rating Scale'!A217</f>
        <v>Basic</v>
      </c>
      <c r="P217" s="33" t="str">
        <f t="shared" si="14"/>
        <v>Minimal Growth - Meets only 1 or 2 student growth targets; has no more than one measure with negative growth results</v>
      </c>
      <c r="AC217" s="50"/>
      <c r="AU217" s="200">
        <v>2.1499999999999998E-2</v>
      </c>
      <c r="BY217" s="205">
        <f>'Prof Practice Rating Scale'!B217</f>
        <v>2.15</v>
      </c>
      <c r="BZ217" s="43" t="str">
        <f>'Prof Practice Rating Scale'!A217</f>
        <v>Basic</v>
      </c>
    </row>
    <row r="218" spans="14:78" x14ac:dyDescent="0.2">
      <c r="N218" s="206">
        <f>'Prof Practice Rating Scale'!B218</f>
        <v>2.16</v>
      </c>
      <c r="O218" s="207" t="str">
        <f>'Prof Practice Rating Scale'!A218</f>
        <v>Basic</v>
      </c>
      <c r="P218" s="33" t="str">
        <f t="shared" si="14"/>
        <v>Minimal Growth - Meets only 1 or 2 student growth targets; has no more than one measure with negative growth results</v>
      </c>
      <c r="AC218" s="50"/>
      <c r="AU218" s="200">
        <v>2.1600000000000001E-2</v>
      </c>
      <c r="BY218" s="205">
        <f>'Prof Practice Rating Scale'!B218</f>
        <v>2.16</v>
      </c>
      <c r="BZ218" s="43" t="str">
        <f>'Prof Practice Rating Scale'!A218</f>
        <v>Basic</v>
      </c>
    </row>
    <row r="219" spans="14:78" x14ac:dyDescent="0.2">
      <c r="N219" s="206">
        <f>'Prof Practice Rating Scale'!B219</f>
        <v>2.17</v>
      </c>
      <c r="O219" s="207" t="str">
        <f>'Prof Practice Rating Scale'!A219</f>
        <v>Basic</v>
      </c>
      <c r="P219" s="33" t="str">
        <f t="shared" si="14"/>
        <v>Minimal Growth - Meets only 1 or 2 student growth targets; has no more than one measure with negative growth results</v>
      </c>
      <c r="AC219" s="50"/>
      <c r="AU219" s="200">
        <v>2.1700000000000001E-2</v>
      </c>
      <c r="BY219" s="205">
        <f>'Prof Practice Rating Scale'!B219</f>
        <v>2.17</v>
      </c>
      <c r="BZ219" s="43" t="str">
        <f>'Prof Practice Rating Scale'!A219</f>
        <v>Basic</v>
      </c>
    </row>
    <row r="220" spans="14:78" x14ac:dyDescent="0.2">
      <c r="N220" s="206">
        <f>'Prof Practice Rating Scale'!B220</f>
        <v>2.1800000000000002</v>
      </c>
      <c r="O220" s="207" t="str">
        <f>'Prof Practice Rating Scale'!A220</f>
        <v>Basic</v>
      </c>
      <c r="P220" s="33" t="str">
        <f t="shared" si="14"/>
        <v>Minimal Growth - Meets only 1 or 2 student growth targets; has no more than one measure with negative growth results</v>
      </c>
      <c r="AC220" s="50"/>
      <c r="AU220" s="200">
        <v>2.18E-2</v>
      </c>
      <c r="BY220" s="205">
        <f>'Prof Practice Rating Scale'!B220</f>
        <v>2.1800000000000002</v>
      </c>
      <c r="BZ220" s="43" t="str">
        <f>'Prof Practice Rating Scale'!A220</f>
        <v>Basic</v>
      </c>
    </row>
    <row r="221" spans="14:78" x14ac:dyDescent="0.2">
      <c r="N221" s="206">
        <f>'Prof Practice Rating Scale'!B221</f>
        <v>2.19</v>
      </c>
      <c r="O221" s="207" t="str">
        <f>'Prof Practice Rating Scale'!A221</f>
        <v>Basic</v>
      </c>
      <c r="P221" s="33" t="str">
        <f t="shared" si="14"/>
        <v>Minimal Growth - Meets only 1 or 2 student growth targets; has no more than one measure with negative growth results</v>
      </c>
      <c r="AC221" s="50"/>
      <c r="AU221" s="200">
        <v>2.1899999999999999E-2</v>
      </c>
      <c r="BY221" s="205">
        <f>'Prof Practice Rating Scale'!B221</f>
        <v>2.19</v>
      </c>
      <c r="BZ221" s="43" t="str">
        <f>'Prof Practice Rating Scale'!A221</f>
        <v>Basic</v>
      </c>
    </row>
    <row r="222" spans="14:78" x14ac:dyDescent="0.2">
      <c r="N222" s="206">
        <f>'Prof Practice Rating Scale'!B222</f>
        <v>2.2000000000000002</v>
      </c>
      <c r="O222" s="207" t="str">
        <f>'Prof Practice Rating Scale'!A222</f>
        <v>Basic</v>
      </c>
      <c r="P222" s="33" t="str">
        <f t="shared" si="14"/>
        <v>Minimal Growth - Meets only 1 or 2 student growth targets; has no more than one measure with negative growth results</v>
      </c>
      <c r="AC222" s="50"/>
      <c r="AU222" s="200">
        <v>2.1999999999999999E-2</v>
      </c>
      <c r="BY222" s="205">
        <f>'Prof Practice Rating Scale'!B222</f>
        <v>2.2000000000000002</v>
      </c>
      <c r="BZ222" s="43" t="str">
        <f>'Prof Practice Rating Scale'!A222</f>
        <v>Basic</v>
      </c>
    </row>
    <row r="223" spans="14:78" x14ac:dyDescent="0.2">
      <c r="N223" s="206">
        <f>'Prof Practice Rating Scale'!B223</f>
        <v>2.21</v>
      </c>
      <c r="O223" s="207" t="str">
        <f>'Prof Practice Rating Scale'!A223</f>
        <v>Basic</v>
      </c>
      <c r="P223" s="33" t="str">
        <f t="shared" si="14"/>
        <v>Minimal Growth - Meets only 1 or 2 student growth targets; has no more than one measure with negative growth results</v>
      </c>
      <c r="AC223" s="50"/>
      <c r="AU223" s="200">
        <v>2.2100000000000002E-2</v>
      </c>
      <c r="BY223" s="205">
        <f>'Prof Practice Rating Scale'!B223</f>
        <v>2.21</v>
      </c>
      <c r="BZ223" s="43" t="str">
        <f>'Prof Practice Rating Scale'!A223</f>
        <v>Basic</v>
      </c>
    </row>
    <row r="224" spans="14:78" x14ac:dyDescent="0.2">
      <c r="N224" s="206">
        <f>'Prof Practice Rating Scale'!B224</f>
        <v>2.2200000000000002</v>
      </c>
      <c r="O224" s="207" t="str">
        <f>'Prof Practice Rating Scale'!A224</f>
        <v>Basic</v>
      </c>
      <c r="P224" s="33" t="str">
        <f t="shared" si="14"/>
        <v>Minimal Growth - Meets only 1 or 2 student growth targets; has no more than one measure with negative growth results</v>
      </c>
      <c r="AC224" s="50"/>
      <c r="AU224" s="200">
        <v>2.2200000000000001E-2</v>
      </c>
      <c r="BY224" s="205">
        <f>'Prof Practice Rating Scale'!B224</f>
        <v>2.2200000000000002</v>
      </c>
      <c r="BZ224" s="43" t="str">
        <f>'Prof Practice Rating Scale'!A224</f>
        <v>Basic</v>
      </c>
    </row>
    <row r="225" spans="14:78" x14ac:dyDescent="0.2">
      <c r="N225" s="206">
        <f>'Prof Practice Rating Scale'!B225</f>
        <v>2.23</v>
      </c>
      <c r="O225" s="207" t="str">
        <f>'Prof Practice Rating Scale'!A225</f>
        <v>Basic</v>
      </c>
      <c r="P225" s="33" t="str">
        <f t="shared" si="14"/>
        <v>Minimal Growth - Meets only 1 or 2 student growth targets; has no more than one measure with negative growth results</v>
      </c>
      <c r="AC225" s="50"/>
      <c r="AU225" s="200">
        <v>2.23E-2</v>
      </c>
      <c r="BY225" s="205">
        <f>'Prof Practice Rating Scale'!B225</f>
        <v>2.23</v>
      </c>
      <c r="BZ225" s="43" t="str">
        <f>'Prof Practice Rating Scale'!A225</f>
        <v>Basic</v>
      </c>
    </row>
    <row r="226" spans="14:78" x14ac:dyDescent="0.2">
      <c r="N226" s="206">
        <f>'Prof Practice Rating Scale'!B226</f>
        <v>2.2400000000000002</v>
      </c>
      <c r="O226" s="207" t="str">
        <f>'Prof Practice Rating Scale'!A226</f>
        <v>Basic</v>
      </c>
      <c r="P226" s="33" t="str">
        <f t="shared" si="14"/>
        <v>Minimal Growth - Meets only 1 or 2 student growth targets; has no more than one measure with negative growth results</v>
      </c>
      <c r="AC226" s="50"/>
      <c r="AU226" s="200">
        <v>2.24E-2</v>
      </c>
      <c r="BY226" s="205">
        <f>'Prof Practice Rating Scale'!B226</f>
        <v>2.2400000000000002</v>
      </c>
      <c r="BZ226" s="43" t="str">
        <f>'Prof Practice Rating Scale'!A226</f>
        <v>Basic</v>
      </c>
    </row>
    <row r="227" spans="14:78" x14ac:dyDescent="0.2">
      <c r="N227" s="206">
        <f>'Prof Practice Rating Scale'!B227</f>
        <v>2.25</v>
      </c>
      <c r="O227" s="207" t="str">
        <f>'Prof Practice Rating Scale'!A227</f>
        <v>Basic</v>
      </c>
      <c r="P227" s="33" t="str">
        <f t="shared" si="14"/>
        <v>Minimal Growth - Meets only 1 or 2 student growth targets; has no more than one measure with negative growth results</v>
      </c>
      <c r="AC227" s="50"/>
      <c r="AU227" s="200">
        <v>2.2499999999999999E-2</v>
      </c>
      <c r="BY227" s="205">
        <f>'Prof Practice Rating Scale'!B227</f>
        <v>2.25</v>
      </c>
      <c r="BZ227" s="43" t="str">
        <f>'Prof Practice Rating Scale'!A227</f>
        <v>Basic</v>
      </c>
    </row>
    <row r="228" spans="14:78" x14ac:dyDescent="0.2">
      <c r="N228" s="206">
        <f>'Prof Practice Rating Scale'!B228</f>
        <v>2.2599999999999998</v>
      </c>
      <c r="O228" s="207" t="str">
        <f>'Prof Practice Rating Scale'!A228</f>
        <v>Basic</v>
      </c>
      <c r="P228" s="33" t="str">
        <f t="shared" si="14"/>
        <v>Minimal Growth - Meets only 1 or 2 student growth targets; has no more than one measure with negative growth results</v>
      </c>
      <c r="AC228" s="50"/>
      <c r="AU228" s="200">
        <v>2.2599999999999999E-2</v>
      </c>
      <c r="BY228" s="205">
        <f>'Prof Practice Rating Scale'!B228</f>
        <v>2.2599999999999998</v>
      </c>
      <c r="BZ228" s="43" t="str">
        <f>'Prof Practice Rating Scale'!A228</f>
        <v>Basic</v>
      </c>
    </row>
    <row r="229" spans="14:78" x14ac:dyDescent="0.2">
      <c r="N229" s="206">
        <f>'Prof Practice Rating Scale'!B229</f>
        <v>2.27</v>
      </c>
      <c r="O229" s="207" t="str">
        <f>'Prof Practice Rating Scale'!A229</f>
        <v>Basic</v>
      </c>
      <c r="P229" s="33" t="str">
        <f t="shared" si="14"/>
        <v>Minimal Growth - Meets only 1 or 2 student growth targets; has no more than one measure with negative growth results</v>
      </c>
      <c r="AC229" s="50"/>
      <c r="AU229" s="200">
        <v>2.2700000000000001E-2</v>
      </c>
      <c r="BY229" s="205">
        <f>'Prof Practice Rating Scale'!B229</f>
        <v>2.27</v>
      </c>
      <c r="BZ229" s="43" t="str">
        <f>'Prof Practice Rating Scale'!A229</f>
        <v>Basic</v>
      </c>
    </row>
    <row r="230" spans="14:78" x14ac:dyDescent="0.2">
      <c r="N230" s="206">
        <f>'Prof Practice Rating Scale'!B230</f>
        <v>2.2799999999999998</v>
      </c>
      <c r="O230" s="207" t="str">
        <f>'Prof Practice Rating Scale'!A230</f>
        <v>Basic</v>
      </c>
      <c r="P230" s="33" t="str">
        <f t="shared" si="14"/>
        <v>Minimal Growth - Meets only 1 or 2 student growth targets; has no more than one measure with negative growth results</v>
      </c>
      <c r="AC230" s="50"/>
      <c r="AU230" s="200">
        <v>2.2800000000000001E-2</v>
      </c>
      <c r="BY230" s="205">
        <f>'Prof Practice Rating Scale'!B230</f>
        <v>2.2799999999999998</v>
      </c>
      <c r="BZ230" s="43" t="str">
        <f>'Prof Practice Rating Scale'!A230</f>
        <v>Basic</v>
      </c>
    </row>
    <row r="231" spans="14:78" x14ac:dyDescent="0.2">
      <c r="N231" s="206">
        <f>'Prof Practice Rating Scale'!B231</f>
        <v>2.29</v>
      </c>
      <c r="O231" s="207" t="str">
        <f>'Prof Practice Rating Scale'!A231</f>
        <v>Basic</v>
      </c>
      <c r="P231" s="33" t="str">
        <f t="shared" si="14"/>
        <v>Minimal Growth - Meets only 1 or 2 student growth targets; has no more than one measure with negative growth results</v>
      </c>
      <c r="AC231" s="50"/>
      <c r="AU231" s="200">
        <v>2.29E-2</v>
      </c>
      <c r="BY231" s="205">
        <f>'Prof Practice Rating Scale'!B231</f>
        <v>2.29</v>
      </c>
      <c r="BZ231" s="43" t="str">
        <f>'Prof Practice Rating Scale'!A231</f>
        <v>Basic</v>
      </c>
    </row>
    <row r="232" spans="14:78" x14ac:dyDescent="0.2">
      <c r="N232" s="206">
        <f>'Prof Practice Rating Scale'!B232</f>
        <v>2.2999999999999998</v>
      </c>
      <c r="O232" s="207" t="str">
        <f>'Prof Practice Rating Scale'!A232</f>
        <v>Basic</v>
      </c>
      <c r="P232" s="33" t="str">
        <f t="shared" si="14"/>
        <v>Minimal Growth - Meets only 1 or 2 student growth targets; has no more than one measure with negative growth results</v>
      </c>
      <c r="AC232" s="50"/>
      <c r="AU232" s="200">
        <v>2.3E-2</v>
      </c>
      <c r="BY232" s="205">
        <f>'Prof Practice Rating Scale'!B232</f>
        <v>2.2999999999999998</v>
      </c>
      <c r="BZ232" s="43" t="str">
        <f>'Prof Practice Rating Scale'!A232</f>
        <v>Basic</v>
      </c>
    </row>
    <row r="233" spans="14:78" x14ac:dyDescent="0.2">
      <c r="N233" s="206">
        <f>'Prof Practice Rating Scale'!B233</f>
        <v>2.31</v>
      </c>
      <c r="O233" s="207" t="str">
        <f>'Prof Practice Rating Scale'!A233</f>
        <v>Basic</v>
      </c>
      <c r="P233" s="33" t="str">
        <f t="shared" si="14"/>
        <v>Minimal Growth - Meets only 1 or 2 student growth targets; has no more than one measure with negative growth results</v>
      </c>
      <c r="AC233" s="50"/>
      <c r="AU233" s="200">
        <v>2.3099999999999999E-2</v>
      </c>
      <c r="BY233" s="205">
        <f>'Prof Practice Rating Scale'!B233</f>
        <v>2.31</v>
      </c>
      <c r="BZ233" s="43" t="str">
        <f>'Prof Practice Rating Scale'!A233</f>
        <v>Basic</v>
      </c>
    </row>
    <row r="234" spans="14:78" x14ac:dyDescent="0.2">
      <c r="N234" s="206">
        <f>'Prof Practice Rating Scale'!B234</f>
        <v>2.3199999999999998</v>
      </c>
      <c r="O234" s="207" t="str">
        <f>'Prof Practice Rating Scale'!A234</f>
        <v>Basic</v>
      </c>
      <c r="P234" s="33" t="str">
        <f t="shared" si="14"/>
        <v>Minimal Growth - Meets only 1 or 2 student growth targets; has no more than one measure with negative growth results</v>
      </c>
      <c r="AC234" s="50"/>
      <c r="AU234" s="200">
        <v>2.3199999999999998E-2</v>
      </c>
      <c r="BY234" s="205">
        <f>'Prof Practice Rating Scale'!B234</f>
        <v>2.3199999999999998</v>
      </c>
      <c r="BZ234" s="43" t="str">
        <f>'Prof Practice Rating Scale'!A234</f>
        <v>Basic</v>
      </c>
    </row>
    <row r="235" spans="14:78" x14ac:dyDescent="0.2">
      <c r="N235" s="206">
        <f>'Prof Practice Rating Scale'!B235</f>
        <v>2.33</v>
      </c>
      <c r="O235" s="207" t="str">
        <f>'Prof Practice Rating Scale'!A235</f>
        <v>Basic</v>
      </c>
      <c r="P235" s="33" t="str">
        <f t="shared" si="14"/>
        <v>Minimal Growth - Meets only 1 or 2 student growth targets; has no more than one measure with negative growth results</v>
      </c>
      <c r="AC235" s="50"/>
      <c r="AU235" s="200">
        <v>2.3300000000000001E-2</v>
      </c>
      <c r="BY235" s="205">
        <f>'Prof Practice Rating Scale'!B235</f>
        <v>2.33</v>
      </c>
      <c r="BZ235" s="43" t="str">
        <f>'Prof Practice Rating Scale'!A235</f>
        <v>Basic</v>
      </c>
    </row>
    <row r="236" spans="14:78" x14ac:dyDescent="0.2">
      <c r="N236" s="206">
        <f>'Prof Practice Rating Scale'!B236</f>
        <v>2.34</v>
      </c>
      <c r="O236" s="207" t="str">
        <f>'Prof Practice Rating Scale'!A236</f>
        <v>Basic</v>
      </c>
      <c r="P236" s="33" t="str">
        <f t="shared" si="14"/>
        <v>Minimal Growth - Meets only 1 or 2 student growth targets; has no more than one measure with negative growth results</v>
      </c>
      <c r="AC236" s="50"/>
      <c r="AU236" s="200">
        <v>2.3400000000000001E-2</v>
      </c>
      <c r="BY236" s="205">
        <f>'Prof Practice Rating Scale'!B236</f>
        <v>2.34</v>
      </c>
      <c r="BZ236" s="43" t="str">
        <f>'Prof Practice Rating Scale'!A236</f>
        <v>Basic</v>
      </c>
    </row>
    <row r="237" spans="14:78" x14ac:dyDescent="0.2">
      <c r="N237" s="206">
        <f>'Prof Practice Rating Scale'!B237</f>
        <v>2.35</v>
      </c>
      <c r="O237" s="207" t="str">
        <f>'Prof Practice Rating Scale'!A237</f>
        <v>Basic</v>
      </c>
      <c r="P237" s="33" t="str">
        <f t="shared" si="14"/>
        <v>Minimal Growth - Meets only 1 or 2 student growth targets; has no more than one measure with negative growth results</v>
      </c>
      <c r="AC237" s="50"/>
      <c r="AU237" s="200">
        <v>2.35E-2</v>
      </c>
      <c r="BY237" s="205">
        <f>'Prof Practice Rating Scale'!B237</f>
        <v>2.35</v>
      </c>
      <c r="BZ237" s="43" t="str">
        <f>'Prof Practice Rating Scale'!A237</f>
        <v>Basic</v>
      </c>
    </row>
    <row r="238" spans="14:78" x14ac:dyDescent="0.2">
      <c r="N238" s="206">
        <f>'Prof Practice Rating Scale'!B238</f>
        <v>2.36</v>
      </c>
      <c r="O238" s="207" t="str">
        <f>'Prof Practice Rating Scale'!A238</f>
        <v>Basic</v>
      </c>
      <c r="P238" s="33" t="str">
        <f t="shared" si="14"/>
        <v>Minimal Growth - Meets only 1 or 2 student growth targets; has no more than one measure with negative growth results</v>
      </c>
      <c r="AC238" s="50"/>
      <c r="AU238" s="200">
        <v>2.3599999999999999E-2</v>
      </c>
      <c r="BY238" s="205">
        <f>'Prof Practice Rating Scale'!B238</f>
        <v>2.36</v>
      </c>
      <c r="BZ238" s="43" t="str">
        <f>'Prof Practice Rating Scale'!A238</f>
        <v>Basic</v>
      </c>
    </row>
    <row r="239" spans="14:78" x14ac:dyDescent="0.2">
      <c r="N239" s="206">
        <f>'Prof Practice Rating Scale'!B239</f>
        <v>2.37</v>
      </c>
      <c r="O239" s="207" t="str">
        <f>'Prof Practice Rating Scale'!A239</f>
        <v>Basic</v>
      </c>
      <c r="P239" s="33" t="str">
        <f t="shared" si="14"/>
        <v>Minimal Growth - Meets only 1 or 2 student growth targets; has no more than one measure with negative growth results</v>
      </c>
      <c r="AC239" s="50"/>
      <c r="AU239" s="200">
        <v>2.3699999999999999E-2</v>
      </c>
      <c r="BY239" s="205">
        <f>'Prof Practice Rating Scale'!B239</f>
        <v>2.37</v>
      </c>
      <c r="BZ239" s="43" t="str">
        <f>'Prof Practice Rating Scale'!A239</f>
        <v>Basic</v>
      </c>
    </row>
    <row r="240" spans="14:78" x14ac:dyDescent="0.2">
      <c r="N240" s="206">
        <f>'Prof Practice Rating Scale'!B240</f>
        <v>2.38</v>
      </c>
      <c r="O240" s="207" t="str">
        <f>'Prof Practice Rating Scale'!A240</f>
        <v>Basic</v>
      </c>
      <c r="P240" s="33" t="str">
        <f t="shared" si="14"/>
        <v>Minimal Growth - Meets only 1 or 2 student growth targets; has no more than one measure with negative growth results</v>
      </c>
      <c r="AC240" s="50"/>
      <c r="AU240" s="200">
        <v>2.3800000000000002E-2</v>
      </c>
      <c r="BY240" s="205">
        <f>'Prof Practice Rating Scale'!B240</f>
        <v>2.38</v>
      </c>
      <c r="BZ240" s="43" t="str">
        <f>'Prof Practice Rating Scale'!A240</f>
        <v>Basic</v>
      </c>
    </row>
    <row r="241" spans="14:78" x14ac:dyDescent="0.2">
      <c r="N241" s="206">
        <f>'Prof Practice Rating Scale'!B241</f>
        <v>2.39</v>
      </c>
      <c r="O241" s="207" t="str">
        <f>'Prof Practice Rating Scale'!A241</f>
        <v>Basic</v>
      </c>
      <c r="P241" s="33" t="str">
        <f t="shared" si="14"/>
        <v>Minimal Growth - Meets only 1 or 2 student growth targets; has no more than one measure with negative growth results</v>
      </c>
      <c r="AC241" s="50"/>
      <c r="AU241" s="200">
        <v>2.3900000000000001E-2</v>
      </c>
      <c r="BY241" s="205">
        <f>'Prof Practice Rating Scale'!B241</f>
        <v>2.39</v>
      </c>
      <c r="BZ241" s="43" t="str">
        <f>'Prof Practice Rating Scale'!A241</f>
        <v>Basic</v>
      </c>
    </row>
    <row r="242" spans="14:78" x14ac:dyDescent="0.2">
      <c r="N242" s="206">
        <f>'Prof Practice Rating Scale'!B242</f>
        <v>2.4</v>
      </c>
      <c r="O242" s="207" t="str">
        <f>'Prof Practice Rating Scale'!A242</f>
        <v>Basic</v>
      </c>
      <c r="P242" s="33" t="str">
        <f t="shared" si="14"/>
        <v>Minimal Growth - Meets only 1 or 2 student growth targets; has no more than one measure with negative growth results</v>
      </c>
      <c r="AC242" s="50"/>
      <c r="AU242" s="200">
        <v>2.4E-2</v>
      </c>
      <c r="BY242" s="205">
        <f>'Prof Practice Rating Scale'!B242</f>
        <v>2.4</v>
      </c>
      <c r="BZ242" s="43" t="str">
        <f>'Prof Practice Rating Scale'!A242</f>
        <v>Basic</v>
      </c>
    </row>
    <row r="243" spans="14:78" x14ac:dyDescent="0.2">
      <c r="N243" s="206">
        <f>'Prof Practice Rating Scale'!B243</f>
        <v>2.41</v>
      </c>
      <c r="O243" s="207" t="str">
        <f>'Prof Practice Rating Scale'!A243</f>
        <v>Basic</v>
      </c>
      <c r="P243" s="33" t="str">
        <f t="shared" si="14"/>
        <v>Minimal Growth - Meets only 1 or 2 student growth targets; has no more than one measure with negative growth results</v>
      </c>
      <c r="AC243" s="50"/>
      <c r="AU243" s="200">
        <v>2.41E-2</v>
      </c>
      <c r="BY243" s="205">
        <f>'Prof Practice Rating Scale'!B243</f>
        <v>2.41</v>
      </c>
      <c r="BZ243" s="43" t="str">
        <f>'Prof Practice Rating Scale'!A243</f>
        <v>Basic</v>
      </c>
    </row>
    <row r="244" spans="14:78" x14ac:dyDescent="0.2">
      <c r="N244" s="206">
        <f>'Prof Practice Rating Scale'!B244</f>
        <v>2.42</v>
      </c>
      <c r="O244" s="207" t="str">
        <f>'Prof Practice Rating Scale'!A244</f>
        <v>Basic</v>
      </c>
      <c r="P244" s="33" t="str">
        <f t="shared" si="14"/>
        <v>Minimal Growth - Meets only 1 or 2 student growth targets; has no more than one measure with negative growth results</v>
      </c>
      <c r="AC244" s="50"/>
      <c r="AU244" s="200">
        <v>2.4199999999999999E-2</v>
      </c>
      <c r="BY244" s="205">
        <f>'Prof Practice Rating Scale'!B244</f>
        <v>2.42</v>
      </c>
      <c r="BZ244" s="43" t="str">
        <f>'Prof Practice Rating Scale'!A244</f>
        <v>Basic</v>
      </c>
    </row>
    <row r="245" spans="14:78" x14ac:dyDescent="0.2">
      <c r="N245" s="206">
        <f>'Prof Practice Rating Scale'!B245</f>
        <v>2.4300000000000002</v>
      </c>
      <c r="O245" s="207" t="str">
        <f>'Prof Practice Rating Scale'!A245</f>
        <v>Basic</v>
      </c>
      <c r="P245" s="33" t="str">
        <f t="shared" si="14"/>
        <v>Minimal Growth - Meets only 1 or 2 student growth targets; has no more than one measure with negative growth results</v>
      </c>
      <c r="AC245" s="50"/>
      <c r="AU245" s="200">
        <v>2.4299999999999999E-2</v>
      </c>
      <c r="BY245" s="205">
        <f>'Prof Practice Rating Scale'!B245</f>
        <v>2.4300000000000002</v>
      </c>
      <c r="BZ245" s="43" t="str">
        <f>'Prof Practice Rating Scale'!A245</f>
        <v>Basic</v>
      </c>
    </row>
    <row r="246" spans="14:78" x14ac:dyDescent="0.2">
      <c r="N246" s="206">
        <f>'Prof Practice Rating Scale'!B246</f>
        <v>2.44</v>
      </c>
      <c r="O246" s="207" t="str">
        <f>'Prof Practice Rating Scale'!A246</f>
        <v>Basic</v>
      </c>
      <c r="P246" s="33" t="str">
        <f t="shared" si="14"/>
        <v>Minimal Growth - Meets only 1 or 2 student growth targets; has no more than one measure with negative growth results</v>
      </c>
      <c r="AC246" s="50"/>
      <c r="AU246" s="200">
        <v>2.4400000000000002E-2</v>
      </c>
      <c r="BY246" s="205">
        <f>'Prof Practice Rating Scale'!B246</f>
        <v>2.44</v>
      </c>
      <c r="BZ246" s="43" t="str">
        <f>'Prof Practice Rating Scale'!A246</f>
        <v>Basic</v>
      </c>
    </row>
    <row r="247" spans="14:78" x14ac:dyDescent="0.2">
      <c r="N247" s="206">
        <f>'Prof Practice Rating Scale'!B247</f>
        <v>2.4500000000000002</v>
      </c>
      <c r="O247" s="207" t="str">
        <f>'Prof Practice Rating Scale'!A247</f>
        <v>Proficient</v>
      </c>
      <c r="P247" s="33" t="str">
        <f>$G$3</f>
        <v>Meets Goal - Meets or exceeds the target for a majority of the student growth measures; does not have negative growth on any measures</v>
      </c>
      <c r="AC247" s="50"/>
      <c r="AU247" s="200">
        <v>2.4500000000000001E-2</v>
      </c>
      <c r="BY247" s="205">
        <f>'Prof Practice Rating Scale'!B247</f>
        <v>2.4500000000000002</v>
      </c>
      <c r="BZ247" s="43" t="str">
        <f>'Prof Practice Rating Scale'!A247</f>
        <v>Proficient</v>
      </c>
    </row>
    <row r="248" spans="14:78" x14ac:dyDescent="0.2">
      <c r="N248" s="206">
        <f>'Prof Practice Rating Scale'!B248</f>
        <v>2.46</v>
      </c>
      <c r="O248" s="207" t="str">
        <f>'Prof Practice Rating Scale'!A248</f>
        <v>Proficient</v>
      </c>
      <c r="P248" s="33" t="str">
        <f t="shared" ref="P248:P311" si="15">$G$3</f>
        <v>Meets Goal - Meets or exceeds the target for a majority of the student growth measures; does not have negative growth on any measures</v>
      </c>
      <c r="AC248" s="50"/>
      <c r="AU248" s="200">
        <v>2.46E-2</v>
      </c>
      <c r="BY248" s="205">
        <f>'Prof Practice Rating Scale'!B248</f>
        <v>2.46</v>
      </c>
      <c r="BZ248" s="43" t="str">
        <f>'Prof Practice Rating Scale'!A248</f>
        <v>Proficient</v>
      </c>
    </row>
    <row r="249" spans="14:78" x14ac:dyDescent="0.2">
      <c r="N249" s="206">
        <f>'Prof Practice Rating Scale'!B249</f>
        <v>2.4700000000000002</v>
      </c>
      <c r="O249" s="207" t="str">
        <f>'Prof Practice Rating Scale'!A249</f>
        <v>Proficient</v>
      </c>
      <c r="P249" s="33" t="str">
        <f t="shared" si="15"/>
        <v>Meets Goal - Meets or exceeds the target for a majority of the student growth measures; does not have negative growth on any measures</v>
      </c>
      <c r="AC249" s="50"/>
      <c r="AU249" s="200">
        <v>2.47E-2</v>
      </c>
      <c r="BY249" s="205">
        <f>'Prof Practice Rating Scale'!B249</f>
        <v>2.4700000000000002</v>
      </c>
      <c r="BZ249" s="43" t="str">
        <f>'Prof Practice Rating Scale'!A249</f>
        <v>Proficient</v>
      </c>
    </row>
    <row r="250" spans="14:78" x14ac:dyDescent="0.2">
      <c r="N250" s="206">
        <f>'Prof Practice Rating Scale'!B250</f>
        <v>2.48</v>
      </c>
      <c r="O250" s="207" t="str">
        <f>'Prof Practice Rating Scale'!A250</f>
        <v>Proficient</v>
      </c>
      <c r="P250" s="33" t="str">
        <f t="shared" si="15"/>
        <v>Meets Goal - Meets or exceeds the target for a majority of the student growth measures; does not have negative growth on any measures</v>
      </c>
      <c r="AC250" s="50"/>
      <c r="AU250" s="200">
        <v>2.4799999999999999E-2</v>
      </c>
      <c r="BY250" s="205">
        <f>'Prof Practice Rating Scale'!B250</f>
        <v>2.48</v>
      </c>
      <c r="BZ250" s="43" t="str">
        <f>'Prof Practice Rating Scale'!A250</f>
        <v>Proficient</v>
      </c>
    </row>
    <row r="251" spans="14:78" x14ac:dyDescent="0.2">
      <c r="N251" s="206">
        <f>'Prof Practice Rating Scale'!B251</f>
        <v>2.4900000000000002</v>
      </c>
      <c r="O251" s="207" t="str">
        <f>'Prof Practice Rating Scale'!A251</f>
        <v>Proficient</v>
      </c>
      <c r="P251" s="33" t="str">
        <f t="shared" si="15"/>
        <v>Meets Goal - Meets or exceeds the target for a majority of the student growth measures; does not have negative growth on any measures</v>
      </c>
      <c r="AC251" s="50"/>
      <c r="AU251" s="200">
        <v>2.4899999999999999E-2</v>
      </c>
      <c r="BY251" s="205">
        <f>'Prof Practice Rating Scale'!B251</f>
        <v>2.4900000000000002</v>
      </c>
      <c r="BZ251" s="43" t="str">
        <f>'Prof Practice Rating Scale'!A251</f>
        <v>Proficient</v>
      </c>
    </row>
    <row r="252" spans="14:78" x14ac:dyDescent="0.2">
      <c r="N252" s="206">
        <f>'Prof Practice Rating Scale'!B252</f>
        <v>2.5</v>
      </c>
      <c r="O252" s="207" t="str">
        <f>'Prof Practice Rating Scale'!A252</f>
        <v>Proficient</v>
      </c>
      <c r="P252" s="33" t="str">
        <f t="shared" si="15"/>
        <v>Meets Goal - Meets or exceeds the target for a majority of the student growth measures; does not have negative growth on any measures</v>
      </c>
      <c r="AC252" s="50"/>
      <c r="AU252" s="200">
        <v>2.5000000000000001E-2</v>
      </c>
      <c r="BY252" s="205">
        <f>'Prof Practice Rating Scale'!B252</f>
        <v>2.5</v>
      </c>
      <c r="BZ252" s="43" t="str">
        <f>'Prof Practice Rating Scale'!A252</f>
        <v>Proficient</v>
      </c>
    </row>
    <row r="253" spans="14:78" x14ac:dyDescent="0.2">
      <c r="N253" s="206">
        <f>'Prof Practice Rating Scale'!B253</f>
        <v>2.5099999999999998</v>
      </c>
      <c r="O253" s="207" t="str">
        <f>'Prof Practice Rating Scale'!A253</f>
        <v>Proficient</v>
      </c>
      <c r="P253" s="33" t="str">
        <f t="shared" si="15"/>
        <v>Meets Goal - Meets or exceeds the target for a majority of the student growth measures; does not have negative growth on any measures</v>
      </c>
      <c r="AC253" s="50"/>
      <c r="AU253" s="200">
        <v>2.5100000000000001E-2</v>
      </c>
      <c r="BY253" s="205">
        <f>'Prof Practice Rating Scale'!B253</f>
        <v>2.5099999999999998</v>
      </c>
      <c r="BZ253" s="43" t="str">
        <f>'Prof Practice Rating Scale'!A253</f>
        <v>Proficient</v>
      </c>
    </row>
    <row r="254" spans="14:78" x14ac:dyDescent="0.2">
      <c r="N254" s="206">
        <f>'Prof Practice Rating Scale'!B254</f>
        <v>2.52</v>
      </c>
      <c r="O254" s="207" t="str">
        <f>'Prof Practice Rating Scale'!A254</f>
        <v>Proficient</v>
      </c>
      <c r="P254" s="33" t="str">
        <f t="shared" si="15"/>
        <v>Meets Goal - Meets or exceeds the target for a majority of the student growth measures; does not have negative growth on any measures</v>
      </c>
      <c r="AC254" s="50"/>
      <c r="AU254" s="200">
        <v>2.52E-2</v>
      </c>
      <c r="BY254" s="205">
        <f>'Prof Practice Rating Scale'!B254</f>
        <v>2.52</v>
      </c>
      <c r="BZ254" s="43" t="str">
        <f>'Prof Practice Rating Scale'!A254</f>
        <v>Proficient</v>
      </c>
    </row>
    <row r="255" spans="14:78" x14ac:dyDescent="0.2">
      <c r="N255" s="206">
        <f>'Prof Practice Rating Scale'!B255</f>
        <v>2.5299999999999998</v>
      </c>
      <c r="O255" s="207" t="str">
        <f>'Prof Practice Rating Scale'!A255</f>
        <v>Proficient</v>
      </c>
      <c r="P255" s="33" t="str">
        <f t="shared" si="15"/>
        <v>Meets Goal - Meets or exceeds the target for a majority of the student growth measures; does not have negative growth on any measures</v>
      </c>
      <c r="AC255" s="50"/>
      <c r="AU255" s="200">
        <v>2.53E-2</v>
      </c>
      <c r="BY255" s="205">
        <f>'Prof Practice Rating Scale'!B255</f>
        <v>2.5299999999999998</v>
      </c>
      <c r="BZ255" s="43" t="str">
        <f>'Prof Practice Rating Scale'!A255</f>
        <v>Proficient</v>
      </c>
    </row>
    <row r="256" spans="14:78" x14ac:dyDescent="0.2">
      <c r="N256" s="206">
        <f>'Prof Practice Rating Scale'!B256</f>
        <v>2.54</v>
      </c>
      <c r="O256" s="207" t="str">
        <f>'Prof Practice Rating Scale'!A256</f>
        <v>Proficient</v>
      </c>
      <c r="P256" s="33" t="str">
        <f t="shared" si="15"/>
        <v>Meets Goal - Meets or exceeds the target for a majority of the student growth measures; does not have negative growth on any measures</v>
      </c>
      <c r="AC256" s="50"/>
      <c r="AU256" s="200">
        <v>2.5399999999999999E-2</v>
      </c>
      <c r="BY256" s="205">
        <f>'Prof Practice Rating Scale'!B256</f>
        <v>2.54</v>
      </c>
      <c r="BZ256" s="43" t="str">
        <f>'Prof Practice Rating Scale'!A256</f>
        <v>Proficient</v>
      </c>
    </row>
    <row r="257" spans="14:78" x14ac:dyDescent="0.2">
      <c r="N257" s="206">
        <f>'Prof Practice Rating Scale'!B257</f>
        <v>2.5499999999999998</v>
      </c>
      <c r="O257" s="207" t="str">
        <f>'Prof Practice Rating Scale'!A257</f>
        <v>Proficient</v>
      </c>
      <c r="P257" s="33" t="str">
        <f t="shared" si="15"/>
        <v>Meets Goal - Meets or exceeds the target for a majority of the student growth measures; does not have negative growth on any measures</v>
      </c>
      <c r="AC257" s="50"/>
      <c r="AU257" s="200">
        <v>2.5499999999999998E-2</v>
      </c>
      <c r="BY257" s="205">
        <f>'Prof Practice Rating Scale'!B257</f>
        <v>2.5499999999999998</v>
      </c>
      <c r="BZ257" s="43" t="str">
        <f>'Prof Practice Rating Scale'!A257</f>
        <v>Proficient</v>
      </c>
    </row>
    <row r="258" spans="14:78" x14ac:dyDescent="0.2">
      <c r="N258" s="206">
        <f>'Prof Practice Rating Scale'!B258</f>
        <v>2.56</v>
      </c>
      <c r="O258" s="207" t="str">
        <f>'Prof Practice Rating Scale'!A258</f>
        <v>Proficient</v>
      </c>
      <c r="P258" s="33" t="str">
        <f t="shared" si="15"/>
        <v>Meets Goal - Meets or exceeds the target for a majority of the student growth measures; does not have negative growth on any measures</v>
      </c>
      <c r="AC258" s="50"/>
      <c r="AU258" s="200">
        <v>2.5600000000000001E-2</v>
      </c>
      <c r="BY258" s="205">
        <f>'Prof Practice Rating Scale'!B258</f>
        <v>2.56</v>
      </c>
      <c r="BZ258" s="43" t="str">
        <f>'Prof Practice Rating Scale'!A258</f>
        <v>Proficient</v>
      </c>
    </row>
    <row r="259" spans="14:78" x14ac:dyDescent="0.2">
      <c r="N259" s="206">
        <f>'Prof Practice Rating Scale'!B259</f>
        <v>2.57</v>
      </c>
      <c r="O259" s="207" t="str">
        <f>'Prof Practice Rating Scale'!A259</f>
        <v>Proficient</v>
      </c>
      <c r="P259" s="33" t="str">
        <f t="shared" si="15"/>
        <v>Meets Goal - Meets or exceeds the target for a majority of the student growth measures; does not have negative growth on any measures</v>
      </c>
      <c r="AC259" s="50"/>
      <c r="AU259" s="200">
        <v>2.5700000000000001E-2</v>
      </c>
      <c r="BY259" s="205">
        <f>'Prof Practice Rating Scale'!B259</f>
        <v>2.57</v>
      </c>
      <c r="BZ259" s="43" t="str">
        <f>'Prof Practice Rating Scale'!A259</f>
        <v>Proficient</v>
      </c>
    </row>
    <row r="260" spans="14:78" x14ac:dyDescent="0.2">
      <c r="N260" s="206">
        <f>'Prof Practice Rating Scale'!B260</f>
        <v>2.58</v>
      </c>
      <c r="O260" s="207" t="str">
        <f>'Prof Practice Rating Scale'!A260</f>
        <v>Proficient</v>
      </c>
      <c r="P260" s="33" t="str">
        <f t="shared" si="15"/>
        <v>Meets Goal - Meets or exceeds the target for a majority of the student growth measures; does not have negative growth on any measures</v>
      </c>
      <c r="AC260" s="50"/>
      <c r="AU260" s="200">
        <v>2.58E-2</v>
      </c>
      <c r="BY260" s="205">
        <f>'Prof Practice Rating Scale'!B260</f>
        <v>2.58</v>
      </c>
      <c r="BZ260" s="43" t="str">
        <f>'Prof Practice Rating Scale'!A260</f>
        <v>Proficient</v>
      </c>
    </row>
    <row r="261" spans="14:78" x14ac:dyDescent="0.2">
      <c r="N261" s="206">
        <f>'Prof Practice Rating Scale'!B261</f>
        <v>2.59</v>
      </c>
      <c r="O261" s="207" t="str">
        <f>'Prof Practice Rating Scale'!A261</f>
        <v>Proficient</v>
      </c>
      <c r="P261" s="33" t="str">
        <f t="shared" si="15"/>
        <v>Meets Goal - Meets or exceeds the target for a majority of the student growth measures; does not have negative growth on any measures</v>
      </c>
      <c r="AC261" s="50"/>
      <c r="AU261" s="200">
        <v>2.5899999999999999E-2</v>
      </c>
      <c r="BY261" s="205">
        <f>'Prof Practice Rating Scale'!B261</f>
        <v>2.59</v>
      </c>
      <c r="BZ261" s="43" t="str">
        <f>'Prof Practice Rating Scale'!A261</f>
        <v>Proficient</v>
      </c>
    </row>
    <row r="262" spans="14:78" x14ac:dyDescent="0.2">
      <c r="N262" s="206">
        <f>'Prof Practice Rating Scale'!B262</f>
        <v>2.6</v>
      </c>
      <c r="O262" s="207" t="str">
        <f>'Prof Practice Rating Scale'!A262</f>
        <v>Proficient</v>
      </c>
      <c r="P262" s="33" t="str">
        <f t="shared" si="15"/>
        <v>Meets Goal - Meets or exceeds the target for a majority of the student growth measures; does not have negative growth on any measures</v>
      </c>
      <c r="AC262" s="50"/>
      <c r="AU262" s="200">
        <v>2.5999999999999999E-2</v>
      </c>
      <c r="BY262" s="205">
        <f>'Prof Practice Rating Scale'!B262</f>
        <v>2.6</v>
      </c>
      <c r="BZ262" s="43" t="str">
        <f>'Prof Practice Rating Scale'!A262</f>
        <v>Proficient</v>
      </c>
    </row>
    <row r="263" spans="14:78" x14ac:dyDescent="0.2">
      <c r="N263" s="206">
        <f>'Prof Practice Rating Scale'!B263</f>
        <v>2.61</v>
      </c>
      <c r="O263" s="207" t="str">
        <f>'Prof Practice Rating Scale'!A263</f>
        <v>Proficient</v>
      </c>
      <c r="P263" s="33" t="str">
        <f t="shared" si="15"/>
        <v>Meets Goal - Meets or exceeds the target for a majority of the student growth measures; does not have negative growth on any measures</v>
      </c>
      <c r="AC263" s="50"/>
      <c r="AU263" s="200">
        <v>2.6100000000000002E-2</v>
      </c>
      <c r="BY263" s="205">
        <f>'Prof Practice Rating Scale'!B263</f>
        <v>2.61</v>
      </c>
      <c r="BZ263" s="43" t="str">
        <f>'Prof Practice Rating Scale'!A263</f>
        <v>Proficient</v>
      </c>
    </row>
    <row r="264" spans="14:78" x14ac:dyDescent="0.2">
      <c r="N264" s="206">
        <f>'Prof Practice Rating Scale'!B264</f>
        <v>2.62</v>
      </c>
      <c r="O264" s="207" t="str">
        <f>'Prof Practice Rating Scale'!A264</f>
        <v>Proficient</v>
      </c>
      <c r="P264" s="33" t="str">
        <f t="shared" si="15"/>
        <v>Meets Goal - Meets or exceeds the target for a majority of the student growth measures; does not have negative growth on any measures</v>
      </c>
      <c r="AC264" s="50"/>
      <c r="AU264" s="200">
        <v>2.6200000000000001E-2</v>
      </c>
      <c r="BY264" s="205">
        <f>'Prof Practice Rating Scale'!B264</f>
        <v>2.62</v>
      </c>
      <c r="BZ264" s="43" t="str">
        <f>'Prof Practice Rating Scale'!A264</f>
        <v>Proficient</v>
      </c>
    </row>
    <row r="265" spans="14:78" x14ac:dyDescent="0.2">
      <c r="N265" s="206">
        <f>'Prof Practice Rating Scale'!B265</f>
        <v>2.63</v>
      </c>
      <c r="O265" s="207" t="str">
        <f>'Prof Practice Rating Scale'!A265</f>
        <v>Proficient</v>
      </c>
      <c r="P265" s="33" t="str">
        <f t="shared" si="15"/>
        <v>Meets Goal - Meets or exceeds the target for a majority of the student growth measures; does not have negative growth on any measures</v>
      </c>
      <c r="AC265" s="50"/>
      <c r="AU265" s="200">
        <v>2.63E-2</v>
      </c>
      <c r="BY265" s="205">
        <f>'Prof Practice Rating Scale'!B265</f>
        <v>2.63</v>
      </c>
      <c r="BZ265" s="43" t="str">
        <f>'Prof Practice Rating Scale'!A265</f>
        <v>Proficient</v>
      </c>
    </row>
    <row r="266" spans="14:78" x14ac:dyDescent="0.2">
      <c r="N266" s="206">
        <f>'Prof Practice Rating Scale'!B266</f>
        <v>2.64</v>
      </c>
      <c r="O266" s="207" t="str">
        <f>'Prof Practice Rating Scale'!A266</f>
        <v>Proficient</v>
      </c>
      <c r="P266" s="33" t="str">
        <f t="shared" si="15"/>
        <v>Meets Goal - Meets or exceeds the target for a majority of the student growth measures; does not have negative growth on any measures</v>
      </c>
      <c r="AC266" s="50"/>
      <c r="AU266" s="200">
        <v>2.64E-2</v>
      </c>
      <c r="BY266" s="205">
        <f>'Prof Practice Rating Scale'!B266</f>
        <v>2.64</v>
      </c>
      <c r="BZ266" s="43" t="str">
        <f>'Prof Practice Rating Scale'!A266</f>
        <v>Proficient</v>
      </c>
    </row>
    <row r="267" spans="14:78" x14ac:dyDescent="0.2">
      <c r="N267" s="206">
        <f>'Prof Practice Rating Scale'!B267</f>
        <v>2.65</v>
      </c>
      <c r="O267" s="207" t="str">
        <f>'Prof Practice Rating Scale'!A267</f>
        <v>Proficient</v>
      </c>
      <c r="P267" s="33" t="str">
        <f t="shared" si="15"/>
        <v>Meets Goal - Meets or exceeds the target for a majority of the student growth measures; does not have negative growth on any measures</v>
      </c>
      <c r="AC267" s="50"/>
      <c r="AU267" s="200">
        <v>2.6499999999999999E-2</v>
      </c>
      <c r="BY267" s="205">
        <f>'Prof Practice Rating Scale'!B267</f>
        <v>2.65</v>
      </c>
      <c r="BZ267" s="43" t="str">
        <f>'Prof Practice Rating Scale'!A267</f>
        <v>Proficient</v>
      </c>
    </row>
    <row r="268" spans="14:78" x14ac:dyDescent="0.2">
      <c r="N268" s="206">
        <f>'Prof Practice Rating Scale'!B268</f>
        <v>2.66</v>
      </c>
      <c r="O268" s="207" t="str">
        <f>'Prof Practice Rating Scale'!A268</f>
        <v>Proficient</v>
      </c>
      <c r="P268" s="33" t="str">
        <f t="shared" si="15"/>
        <v>Meets Goal - Meets or exceeds the target for a majority of the student growth measures; does not have negative growth on any measures</v>
      </c>
      <c r="AC268" s="50"/>
      <c r="AU268" s="200">
        <v>2.6599999999999999E-2</v>
      </c>
      <c r="BY268" s="205">
        <f>'Prof Practice Rating Scale'!B268</f>
        <v>2.66</v>
      </c>
      <c r="BZ268" s="43" t="str">
        <f>'Prof Practice Rating Scale'!A268</f>
        <v>Proficient</v>
      </c>
    </row>
    <row r="269" spans="14:78" x14ac:dyDescent="0.2">
      <c r="N269" s="206">
        <f>'Prof Practice Rating Scale'!B269</f>
        <v>2.67</v>
      </c>
      <c r="O269" s="207" t="str">
        <f>'Prof Practice Rating Scale'!A269</f>
        <v>Proficient</v>
      </c>
      <c r="P269" s="33" t="str">
        <f t="shared" si="15"/>
        <v>Meets Goal - Meets or exceeds the target for a majority of the student growth measures; does not have negative growth on any measures</v>
      </c>
      <c r="AC269" s="50"/>
      <c r="AU269" s="200">
        <v>2.6700000000000002E-2</v>
      </c>
      <c r="BY269" s="205">
        <f>'Prof Practice Rating Scale'!B269</f>
        <v>2.67</v>
      </c>
      <c r="BZ269" s="43" t="str">
        <f>'Prof Practice Rating Scale'!A269</f>
        <v>Proficient</v>
      </c>
    </row>
    <row r="270" spans="14:78" x14ac:dyDescent="0.2">
      <c r="N270" s="206">
        <f>'Prof Practice Rating Scale'!B270</f>
        <v>2.68</v>
      </c>
      <c r="O270" s="207" t="str">
        <f>'Prof Practice Rating Scale'!A270</f>
        <v>Proficient</v>
      </c>
      <c r="P270" s="33" t="str">
        <f t="shared" si="15"/>
        <v>Meets Goal - Meets or exceeds the target for a majority of the student growth measures; does not have negative growth on any measures</v>
      </c>
      <c r="AC270" s="50"/>
      <c r="AU270" s="200">
        <v>2.6800000000000001E-2</v>
      </c>
      <c r="BY270" s="205">
        <f>'Prof Practice Rating Scale'!B270</f>
        <v>2.68</v>
      </c>
      <c r="BZ270" s="43" t="str">
        <f>'Prof Practice Rating Scale'!A270</f>
        <v>Proficient</v>
      </c>
    </row>
    <row r="271" spans="14:78" x14ac:dyDescent="0.2">
      <c r="N271" s="206">
        <f>'Prof Practice Rating Scale'!B271</f>
        <v>2.69</v>
      </c>
      <c r="O271" s="207" t="str">
        <f>'Prof Practice Rating Scale'!A271</f>
        <v>Proficient</v>
      </c>
      <c r="P271" s="33" t="str">
        <f t="shared" si="15"/>
        <v>Meets Goal - Meets or exceeds the target for a majority of the student growth measures; does not have negative growth on any measures</v>
      </c>
      <c r="AC271" s="50"/>
      <c r="AU271" s="200">
        <v>2.69E-2</v>
      </c>
      <c r="BY271" s="205">
        <f>'Prof Practice Rating Scale'!B271</f>
        <v>2.69</v>
      </c>
      <c r="BZ271" s="43" t="str">
        <f>'Prof Practice Rating Scale'!A271</f>
        <v>Proficient</v>
      </c>
    </row>
    <row r="272" spans="14:78" x14ac:dyDescent="0.2">
      <c r="N272" s="206">
        <f>'Prof Practice Rating Scale'!B272</f>
        <v>2.7</v>
      </c>
      <c r="O272" s="207" t="str">
        <f>'Prof Practice Rating Scale'!A272</f>
        <v>Proficient</v>
      </c>
      <c r="P272" s="33" t="str">
        <f t="shared" si="15"/>
        <v>Meets Goal - Meets or exceeds the target for a majority of the student growth measures; does not have negative growth on any measures</v>
      </c>
      <c r="AC272" s="50"/>
      <c r="AU272" s="200">
        <v>2.7E-2</v>
      </c>
      <c r="BY272" s="205">
        <f>'Prof Practice Rating Scale'!B272</f>
        <v>2.7</v>
      </c>
      <c r="BZ272" s="43" t="str">
        <f>'Prof Practice Rating Scale'!A272</f>
        <v>Proficient</v>
      </c>
    </row>
    <row r="273" spans="14:78" x14ac:dyDescent="0.2">
      <c r="N273" s="206">
        <f>'Prof Practice Rating Scale'!B273</f>
        <v>2.71</v>
      </c>
      <c r="O273" s="207" t="str">
        <f>'Prof Practice Rating Scale'!A273</f>
        <v>Proficient</v>
      </c>
      <c r="P273" s="33" t="str">
        <f t="shared" si="15"/>
        <v>Meets Goal - Meets or exceeds the target for a majority of the student growth measures; does not have negative growth on any measures</v>
      </c>
      <c r="AC273" s="50"/>
      <c r="AU273" s="200">
        <v>2.7099999999999999E-2</v>
      </c>
      <c r="BY273" s="205">
        <f>'Prof Practice Rating Scale'!B273</f>
        <v>2.71</v>
      </c>
      <c r="BZ273" s="43" t="str">
        <f>'Prof Practice Rating Scale'!A273</f>
        <v>Proficient</v>
      </c>
    </row>
    <row r="274" spans="14:78" x14ac:dyDescent="0.2">
      <c r="N274" s="206">
        <f>'Prof Practice Rating Scale'!B274</f>
        <v>2.72</v>
      </c>
      <c r="O274" s="207" t="str">
        <f>'Prof Practice Rating Scale'!A274</f>
        <v>Proficient</v>
      </c>
      <c r="P274" s="33" t="str">
        <f t="shared" si="15"/>
        <v>Meets Goal - Meets or exceeds the target for a majority of the student growth measures; does not have negative growth on any measures</v>
      </c>
      <c r="AC274" s="50"/>
      <c r="AU274" s="200">
        <v>2.7199999999999998E-2</v>
      </c>
      <c r="BY274" s="205">
        <f>'Prof Practice Rating Scale'!B274</f>
        <v>2.72</v>
      </c>
      <c r="BZ274" s="43" t="str">
        <f>'Prof Practice Rating Scale'!A274</f>
        <v>Proficient</v>
      </c>
    </row>
    <row r="275" spans="14:78" x14ac:dyDescent="0.2">
      <c r="N275" s="206">
        <f>'Prof Practice Rating Scale'!B275</f>
        <v>2.73</v>
      </c>
      <c r="O275" s="207" t="str">
        <f>'Prof Practice Rating Scale'!A275</f>
        <v>Proficient</v>
      </c>
      <c r="P275" s="33" t="str">
        <f t="shared" si="15"/>
        <v>Meets Goal - Meets or exceeds the target for a majority of the student growth measures; does not have negative growth on any measures</v>
      </c>
      <c r="AC275" s="50"/>
      <c r="AU275" s="200">
        <v>2.7300000000000001E-2</v>
      </c>
      <c r="BY275" s="205">
        <f>'Prof Practice Rating Scale'!B275</f>
        <v>2.73</v>
      </c>
      <c r="BZ275" s="43" t="str">
        <f>'Prof Practice Rating Scale'!A275</f>
        <v>Proficient</v>
      </c>
    </row>
    <row r="276" spans="14:78" x14ac:dyDescent="0.2">
      <c r="N276" s="206">
        <f>'Prof Practice Rating Scale'!B276</f>
        <v>2.74</v>
      </c>
      <c r="O276" s="207" t="str">
        <f>'Prof Practice Rating Scale'!A276</f>
        <v>Proficient</v>
      </c>
      <c r="P276" s="33" t="str">
        <f t="shared" si="15"/>
        <v>Meets Goal - Meets or exceeds the target for a majority of the student growth measures; does not have negative growth on any measures</v>
      </c>
      <c r="AC276" s="50"/>
      <c r="AU276" s="200">
        <v>2.7400000000000001E-2</v>
      </c>
      <c r="BY276" s="205">
        <f>'Prof Practice Rating Scale'!B276</f>
        <v>2.74</v>
      </c>
      <c r="BZ276" s="43" t="str">
        <f>'Prof Practice Rating Scale'!A276</f>
        <v>Proficient</v>
      </c>
    </row>
    <row r="277" spans="14:78" x14ac:dyDescent="0.2">
      <c r="N277" s="206">
        <f>'Prof Practice Rating Scale'!B277</f>
        <v>2.75</v>
      </c>
      <c r="O277" s="207" t="str">
        <f>'Prof Practice Rating Scale'!A277</f>
        <v>Proficient</v>
      </c>
      <c r="P277" s="33" t="str">
        <f t="shared" si="15"/>
        <v>Meets Goal - Meets or exceeds the target for a majority of the student growth measures; does not have negative growth on any measures</v>
      </c>
      <c r="AC277" s="50"/>
      <c r="AU277" s="200">
        <v>2.75E-2</v>
      </c>
      <c r="BY277" s="205">
        <f>'Prof Practice Rating Scale'!B277</f>
        <v>2.75</v>
      </c>
      <c r="BZ277" s="43" t="str">
        <f>'Prof Practice Rating Scale'!A277</f>
        <v>Proficient</v>
      </c>
    </row>
    <row r="278" spans="14:78" x14ac:dyDescent="0.2">
      <c r="N278" s="206">
        <f>'Prof Practice Rating Scale'!B278</f>
        <v>2.76</v>
      </c>
      <c r="O278" s="207" t="str">
        <f>'Prof Practice Rating Scale'!A278</f>
        <v>Proficient</v>
      </c>
      <c r="P278" s="33" t="str">
        <f t="shared" si="15"/>
        <v>Meets Goal - Meets or exceeds the target for a majority of the student growth measures; does not have negative growth on any measures</v>
      </c>
      <c r="AC278" s="50"/>
      <c r="AU278" s="200">
        <v>2.76E-2</v>
      </c>
      <c r="BY278" s="205">
        <f>'Prof Practice Rating Scale'!B278</f>
        <v>2.76</v>
      </c>
      <c r="BZ278" s="43" t="str">
        <f>'Prof Practice Rating Scale'!A278</f>
        <v>Proficient</v>
      </c>
    </row>
    <row r="279" spans="14:78" x14ac:dyDescent="0.2">
      <c r="N279" s="206">
        <f>'Prof Practice Rating Scale'!B279</f>
        <v>2.77</v>
      </c>
      <c r="O279" s="207" t="str">
        <f>'Prof Practice Rating Scale'!A279</f>
        <v>Proficient</v>
      </c>
      <c r="P279" s="33" t="str">
        <f t="shared" si="15"/>
        <v>Meets Goal - Meets or exceeds the target for a majority of the student growth measures; does not have negative growth on any measures</v>
      </c>
      <c r="AC279" s="50"/>
      <c r="AU279" s="200">
        <v>2.7699999999999999E-2</v>
      </c>
      <c r="BY279" s="205">
        <f>'Prof Practice Rating Scale'!B279</f>
        <v>2.77</v>
      </c>
      <c r="BZ279" s="43" t="str">
        <f>'Prof Practice Rating Scale'!A279</f>
        <v>Proficient</v>
      </c>
    </row>
    <row r="280" spans="14:78" x14ac:dyDescent="0.2">
      <c r="N280" s="206">
        <f>'Prof Practice Rating Scale'!B280</f>
        <v>2.78</v>
      </c>
      <c r="O280" s="207" t="str">
        <f>'Prof Practice Rating Scale'!A280</f>
        <v>Proficient</v>
      </c>
      <c r="P280" s="33" t="str">
        <f t="shared" si="15"/>
        <v>Meets Goal - Meets or exceeds the target for a majority of the student growth measures; does not have negative growth on any measures</v>
      </c>
      <c r="AC280" s="50"/>
      <c r="AU280" s="200">
        <v>2.7799999999999998E-2</v>
      </c>
      <c r="BY280" s="205">
        <f>'Prof Practice Rating Scale'!B280</f>
        <v>2.78</v>
      </c>
      <c r="BZ280" s="43" t="str">
        <f>'Prof Practice Rating Scale'!A280</f>
        <v>Proficient</v>
      </c>
    </row>
    <row r="281" spans="14:78" x14ac:dyDescent="0.2">
      <c r="N281" s="206">
        <f>'Prof Practice Rating Scale'!B281</f>
        <v>2.79</v>
      </c>
      <c r="O281" s="207" t="str">
        <f>'Prof Practice Rating Scale'!A281</f>
        <v>Proficient</v>
      </c>
      <c r="P281" s="33" t="str">
        <f t="shared" si="15"/>
        <v>Meets Goal - Meets or exceeds the target for a majority of the student growth measures; does not have negative growth on any measures</v>
      </c>
      <c r="AC281" s="50"/>
      <c r="AU281" s="200">
        <v>2.7900000000000001E-2</v>
      </c>
      <c r="BY281" s="205">
        <f>'Prof Practice Rating Scale'!B281</f>
        <v>2.79</v>
      </c>
      <c r="BZ281" s="43" t="str">
        <f>'Prof Practice Rating Scale'!A281</f>
        <v>Proficient</v>
      </c>
    </row>
    <row r="282" spans="14:78" x14ac:dyDescent="0.2">
      <c r="N282" s="206">
        <f>'Prof Practice Rating Scale'!B282</f>
        <v>2.8</v>
      </c>
      <c r="O282" s="207" t="str">
        <f>'Prof Practice Rating Scale'!A282</f>
        <v>Proficient</v>
      </c>
      <c r="P282" s="33" t="str">
        <f t="shared" si="15"/>
        <v>Meets Goal - Meets or exceeds the target for a majority of the student growth measures; does not have negative growth on any measures</v>
      </c>
      <c r="AC282" s="50"/>
      <c r="AU282" s="200">
        <v>2.8000000000000001E-2</v>
      </c>
      <c r="BY282" s="205">
        <f>'Prof Practice Rating Scale'!B282</f>
        <v>2.8</v>
      </c>
      <c r="BZ282" s="43" t="str">
        <f>'Prof Practice Rating Scale'!A282</f>
        <v>Proficient</v>
      </c>
    </row>
    <row r="283" spans="14:78" x14ac:dyDescent="0.2">
      <c r="N283" s="206">
        <f>'Prof Practice Rating Scale'!B283</f>
        <v>2.81</v>
      </c>
      <c r="O283" s="207" t="str">
        <f>'Prof Practice Rating Scale'!A283</f>
        <v>Proficient</v>
      </c>
      <c r="P283" s="33" t="str">
        <f t="shared" si="15"/>
        <v>Meets Goal - Meets or exceeds the target for a majority of the student growth measures; does not have negative growth on any measures</v>
      </c>
      <c r="AC283" s="50"/>
      <c r="AU283" s="200">
        <v>2.81E-2</v>
      </c>
      <c r="BY283" s="205">
        <f>'Prof Practice Rating Scale'!B283</f>
        <v>2.81</v>
      </c>
      <c r="BZ283" s="43" t="str">
        <f>'Prof Practice Rating Scale'!A283</f>
        <v>Proficient</v>
      </c>
    </row>
    <row r="284" spans="14:78" x14ac:dyDescent="0.2">
      <c r="N284" s="206">
        <f>'Prof Practice Rating Scale'!B284</f>
        <v>2.82</v>
      </c>
      <c r="O284" s="207" t="str">
        <f>'Prof Practice Rating Scale'!A284</f>
        <v>Proficient</v>
      </c>
      <c r="P284" s="33" t="str">
        <f t="shared" si="15"/>
        <v>Meets Goal - Meets or exceeds the target for a majority of the student growth measures; does not have negative growth on any measures</v>
      </c>
      <c r="AC284" s="50"/>
      <c r="AU284" s="200">
        <v>2.8199999999999999E-2</v>
      </c>
      <c r="BY284" s="205">
        <f>'Prof Practice Rating Scale'!B284</f>
        <v>2.82</v>
      </c>
      <c r="BZ284" s="43" t="str">
        <f>'Prof Practice Rating Scale'!A284</f>
        <v>Proficient</v>
      </c>
    </row>
    <row r="285" spans="14:78" x14ac:dyDescent="0.2">
      <c r="N285" s="206">
        <f>'Prof Practice Rating Scale'!B285</f>
        <v>2.83</v>
      </c>
      <c r="O285" s="207" t="str">
        <f>'Prof Practice Rating Scale'!A285</f>
        <v>Proficient</v>
      </c>
      <c r="P285" s="33" t="str">
        <f t="shared" si="15"/>
        <v>Meets Goal - Meets or exceeds the target for a majority of the student growth measures; does not have negative growth on any measures</v>
      </c>
      <c r="AC285" s="50"/>
      <c r="AU285" s="200">
        <v>2.8299999999999999E-2</v>
      </c>
      <c r="BY285" s="205">
        <f>'Prof Practice Rating Scale'!B285</f>
        <v>2.83</v>
      </c>
      <c r="BZ285" s="43" t="str">
        <f>'Prof Practice Rating Scale'!A285</f>
        <v>Proficient</v>
      </c>
    </row>
    <row r="286" spans="14:78" x14ac:dyDescent="0.2">
      <c r="N286" s="206">
        <f>'Prof Practice Rating Scale'!B286</f>
        <v>2.84</v>
      </c>
      <c r="O286" s="207" t="str">
        <f>'Prof Practice Rating Scale'!A286</f>
        <v>Proficient</v>
      </c>
      <c r="P286" s="33" t="str">
        <f t="shared" si="15"/>
        <v>Meets Goal - Meets or exceeds the target for a majority of the student growth measures; does not have negative growth on any measures</v>
      </c>
      <c r="AC286" s="50"/>
      <c r="AU286" s="200">
        <v>2.8400000000000002E-2</v>
      </c>
      <c r="BY286" s="205">
        <f>'Prof Practice Rating Scale'!B286</f>
        <v>2.84</v>
      </c>
      <c r="BZ286" s="43" t="str">
        <f>'Prof Practice Rating Scale'!A286</f>
        <v>Proficient</v>
      </c>
    </row>
    <row r="287" spans="14:78" x14ac:dyDescent="0.2">
      <c r="N287" s="206">
        <f>'Prof Practice Rating Scale'!B287</f>
        <v>2.85</v>
      </c>
      <c r="O287" s="207" t="str">
        <f>'Prof Practice Rating Scale'!A287</f>
        <v>Proficient</v>
      </c>
      <c r="P287" s="33" t="str">
        <f t="shared" si="15"/>
        <v>Meets Goal - Meets or exceeds the target for a majority of the student growth measures; does not have negative growth on any measures</v>
      </c>
      <c r="AC287" s="50"/>
      <c r="AU287" s="200">
        <v>2.8500000000000001E-2</v>
      </c>
      <c r="BY287" s="205">
        <f>'Prof Practice Rating Scale'!B287</f>
        <v>2.85</v>
      </c>
      <c r="BZ287" s="43" t="str">
        <f>'Prof Practice Rating Scale'!A287</f>
        <v>Proficient</v>
      </c>
    </row>
    <row r="288" spans="14:78" x14ac:dyDescent="0.2">
      <c r="N288" s="206">
        <f>'Prof Practice Rating Scale'!B288</f>
        <v>2.86</v>
      </c>
      <c r="O288" s="207" t="str">
        <f>'Prof Practice Rating Scale'!A288</f>
        <v>Proficient</v>
      </c>
      <c r="P288" s="33" t="str">
        <f t="shared" si="15"/>
        <v>Meets Goal - Meets or exceeds the target for a majority of the student growth measures; does not have negative growth on any measures</v>
      </c>
      <c r="AC288" s="50"/>
      <c r="AU288" s="200">
        <v>2.86E-2</v>
      </c>
      <c r="BY288" s="205">
        <f>'Prof Practice Rating Scale'!B288</f>
        <v>2.86</v>
      </c>
      <c r="BZ288" s="43" t="str">
        <f>'Prof Practice Rating Scale'!A288</f>
        <v>Proficient</v>
      </c>
    </row>
    <row r="289" spans="14:78" x14ac:dyDescent="0.2">
      <c r="N289" s="206">
        <f>'Prof Practice Rating Scale'!B289</f>
        <v>2.87</v>
      </c>
      <c r="O289" s="207" t="str">
        <f>'Prof Practice Rating Scale'!A289</f>
        <v>Proficient</v>
      </c>
      <c r="P289" s="33" t="str">
        <f t="shared" si="15"/>
        <v>Meets Goal - Meets or exceeds the target for a majority of the student growth measures; does not have negative growth on any measures</v>
      </c>
      <c r="AC289" s="50"/>
      <c r="AU289" s="200">
        <v>2.87E-2</v>
      </c>
      <c r="BY289" s="205">
        <f>'Prof Practice Rating Scale'!B289</f>
        <v>2.87</v>
      </c>
      <c r="BZ289" s="43" t="str">
        <f>'Prof Practice Rating Scale'!A289</f>
        <v>Proficient</v>
      </c>
    </row>
    <row r="290" spans="14:78" x14ac:dyDescent="0.2">
      <c r="N290" s="206">
        <f>'Prof Practice Rating Scale'!B290</f>
        <v>2.88</v>
      </c>
      <c r="O290" s="207" t="str">
        <f>'Prof Practice Rating Scale'!A290</f>
        <v>Proficient</v>
      </c>
      <c r="P290" s="33" t="str">
        <f t="shared" si="15"/>
        <v>Meets Goal - Meets or exceeds the target for a majority of the student growth measures; does not have negative growth on any measures</v>
      </c>
      <c r="AC290" s="50"/>
      <c r="AU290" s="200">
        <v>2.8799999999999999E-2</v>
      </c>
      <c r="BY290" s="205">
        <f>'Prof Practice Rating Scale'!B290</f>
        <v>2.88</v>
      </c>
      <c r="BZ290" s="43" t="str">
        <f>'Prof Practice Rating Scale'!A290</f>
        <v>Proficient</v>
      </c>
    </row>
    <row r="291" spans="14:78" x14ac:dyDescent="0.2">
      <c r="N291" s="206">
        <f>'Prof Practice Rating Scale'!B291</f>
        <v>2.89</v>
      </c>
      <c r="O291" s="207" t="str">
        <f>'Prof Practice Rating Scale'!A291</f>
        <v>Proficient</v>
      </c>
      <c r="P291" s="33" t="str">
        <f t="shared" si="15"/>
        <v>Meets Goal - Meets or exceeds the target for a majority of the student growth measures; does not have negative growth on any measures</v>
      </c>
      <c r="AC291" s="50"/>
      <c r="AU291" s="200">
        <v>2.8899999999999999E-2</v>
      </c>
      <c r="BY291" s="205">
        <f>'Prof Practice Rating Scale'!B291</f>
        <v>2.89</v>
      </c>
      <c r="BZ291" s="43" t="str">
        <f>'Prof Practice Rating Scale'!A291</f>
        <v>Proficient</v>
      </c>
    </row>
    <row r="292" spans="14:78" x14ac:dyDescent="0.2">
      <c r="N292" s="206">
        <f>'Prof Practice Rating Scale'!B292</f>
        <v>2.9</v>
      </c>
      <c r="O292" s="207" t="str">
        <f>'Prof Practice Rating Scale'!A292</f>
        <v>Proficient</v>
      </c>
      <c r="P292" s="33" t="str">
        <f t="shared" si="15"/>
        <v>Meets Goal - Meets or exceeds the target for a majority of the student growth measures; does not have negative growth on any measures</v>
      </c>
      <c r="AC292" s="50"/>
      <c r="AU292" s="200">
        <v>2.9000000000000001E-2</v>
      </c>
      <c r="BY292" s="205">
        <f>'Prof Practice Rating Scale'!B292</f>
        <v>2.9</v>
      </c>
      <c r="BZ292" s="43" t="str">
        <f>'Prof Practice Rating Scale'!A292</f>
        <v>Proficient</v>
      </c>
    </row>
    <row r="293" spans="14:78" x14ac:dyDescent="0.2">
      <c r="N293" s="206">
        <f>'Prof Practice Rating Scale'!B293</f>
        <v>2.91</v>
      </c>
      <c r="O293" s="207" t="str">
        <f>'Prof Practice Rating Scale'!A293</f>
        <v>Proficient</v>
      </c>
      <c r="P293" s="33" t="str">
        <f t="shared" si="15"/>
        <v>Meets Goal - Meets or exceeds the target for a majority of the student growth measures; does not have negative growth on any measures</v>
      </c>
      <c r="AC293" s="50"/>
      <c r="AU293" s="200">
        <v>2.9100000000000001E-2</v>
      </c>
      <c r="BY293" s="205">
        <f>'Prof Practice Rating Scale'!B293</f>
        <v>2.91</v>
      </c>
      <c r="BZ293" s="43" t="str">
        <f>'Prof Practice Rating Scale'!A293</f>
        <v>Proficient</v>
      </c>
    </row>
    <row r="294" spans="14:78" x14ac:dyDescent="0.2">
      <c r="N294" s="206">
        <f>'Prof Practice Rating Scale'!B294</f>
        <v>2.92</v>
      </c>
      <c r="O294" s="207" t="str">
        <f>'Prof Practice Rating Scale'!A294</f>
        <v>Proficient</v>
      </c>
      <c r="P294" s="33" t="str">
        <f t="shared" si="15"/>
        <v>Meets Goal - Meets or exceeds the target for a majority of the student growth measures; does not have negative growth on any measures</v>
      </c>
      <c r="AC294" s="50"/>
      <c r="AU294" s="200">
        <v>2.92E-2</v>
      </c>
      <c r="BY294" s="205">
        <f>'Prof Practice Rating Scale'!B294</f>
        <v>2.92</v>
      </c>
      <c r="BZ294" s="43" t="str">
        <f>'Prof Practice Rating Scale'!A294</f>
        <v>Proficient</v>
      </c>
    </row>
    <row r="295" spans="14:78" x14ac:dyDescent="0.2">
      <c r="N295" s="206">
        <f>'Prof Practice Rating Scale'!B295</f>
        <v>2.93</v>
      </c>
      <c r="O295" s="207" t="str">
        <f>'Prof Practice Rating Scale'!A295</f>
        <v>Proficient</v>
      </c>
      <c r="P295" s="33" t="str">
        <f t="shared" si="15"/>
        <v>Meets Goal - Meets or exceeds the target for a majority of the student growth measures; does not have negative growth on any measures</v>
      </c>
      <c r="AC295" s="50"/>
      <c r="AU295" s="200">
        <v>2.93E-2</v>
      </c>
      <c r="BY295" s="205">
        <f>'Prof Practice Rating Scale'!B295</f>
        <v>2.93</v>
      </c>
      <c r="BZ295" s="43" t="str">
        <f>'Prof Practice Rating Scale'!A295</f>
        <v>Proficient</v>
      </c>
    </row>
    <row r="296" spans="14:78" x14ac:dyDescent="0.2">
      <c r="N296" s="206">
        <f>'Prof Practice Rating Scale'!B296</f>
        <v>2.94</v>
      </c>
      <c r="O296" s="207" t="str">
        <f>'Prof Practice Rating Scale'!A296</f>
        <v>Proficient</v>
      </c>
      <c r="P296" s="33" t="str">
        <f t="shared" si="15"/>
        <v>Meets Goal - Meets or exceeds the target for a majority of the student growth measures; does not have negative growth on any measures</v>
      </c>
      <c r="AC296" s="50"/>
      <c r="AU296" s="200">
        <v>2.9399999999999999E-2</v>
      </c>
      <c r="BY296" s="205">
        <f>'Prof Practice Rating Scale'!B296</f>
        <v>2.94</v>
      </c>
      <c r="BZ296" s="43" t="str">
        <f>'Prof Practice Rating Scale'!A296</f>
        <v>Proficient</v>
      </c>
    </row>
    <row r="297" spans="14:78" x14ac:dyDescent="0.2">
      <c r="N297" s="206">
        <f>'Prof Practice Rating Scale'!B297</f>
        <v>2.95</v>
      </c>
      <c r="O297" s="207" t="str">
        <f>'Prof Practice Rating Scale'!A297</f>
        <v>Proficient</v>
      </c>
      <c r="P297" s="33" t="str">
        <f t="shared" si="15"/>
        <v>Meets Goal - Meets or exceeds the target for a majority of the student growth measures; does not have negative growth on any measures</v>
      </c>
      <c r="AC297" s="50"/>
      <c r="AU297" s="200">
        <v>2.9499999999999998E-2</v>
      </c>
      <c r="BY297" s="205">
        <f>'Prof Practice Rating Scale'!B297</f>
        <v>2.95</v>
      </c>
      <c r="BZ297" s="43" t="str">
        <f>'Prof Practice Rating Scale'!A297</f>
        <v>Proficient</v>
      </c>
    </row>
    <row r="298" spans="14:78" x14ac:dyDescent="0.2">
      <c r="N298" s="206">
        <f>'Prof Practice Rating Scale'!B298</f>
        <v>2.96</v>
      </c>
      <c r="O298" s="207" t="str">
        <f>'Prof Practice Rating Scale'!A298</f>
        <v>Proficient</v>
      </c>
      <c r="P298" s="33" t="str">
        <f t="shared" si="15"/>
        <v>Meets Goal - Meets or exceeds the target for a majority of the student growth measures; does not have negative growth on any measures</v>
      </c>
      <c r="AC298" s="50"/>
      <c r="AU298" s="200">
        <v>2.9600000000000001E-2</v>
      </c>
      <c r="BY298" s="205">
        <f>'Prof Practice Rating Scale'!B298</f>
        <v>2.96</v>
      </c>
      <c r="BZ298" s="43" t="str">
        <f>'Prof Practice Rating Scale'!A298</f>
        <v>Proficient</v>
      </c>
    </row>
    <row r="299" spans="14:78" x14ac:dyDescent="0.2">
      <c r="N299" s="206">
        <f>'Prof Practice Rating Scale'!B299</f>
        <v>2.97</v>
      </c>
      <c r="O299" s="207" t="str">
        <f>'Prof Practice Rating Scale'!A299</f>
        <v>Proficient</v>
      </c>
      <c r="P299" s="33" t="str">
        <f t="shared" si="15"/>
        <v>Meets Goal - Meets or exceeds the target for a majority of the student growth measures; does not have negative growth on any measures</v>
      </c>
      <c r="AC299" s="50"/>
      <c r="AU299" s="200">
        <v>2.9700000000000001E-2</v>
      </c>
      <c r="BY299" s="205">
        <f>'Prof Practice Rating Scale'!B299</f>
        <v>2.97</v>
      </c>
      <c r="BZ299" s="43" t="str">
        <f>'Prof Practice Rating Scale'!A299</f>
        <v>Proficient</v>
      </c>
    </row>
    <row r="300" spans="14:78" x14ac:dyDescent="0.2">
      <c r="N300" s="206">
        <f>'Prof Practice Rating Scale'!B300</f>
        <v>2.98</v>
      </c>
      <c r="O300" s="207" t="str">
        <f>'Prof Practice Rating Scale'!A300</f>
        <v>Proficient</v>
      </c>
      <c r="P300" s="33" t="str">
        <f t="shared" si="15"/>
        <v>Meets Goal - Meets or exceeds the target for a majority of the student growth measures; does not have negative growth on any measures</v>
      </c>
      <c r="AC300" s="50"/>
      <c r="AU300" s="200">
        <v>2.98E-2</v>
      </c>
      <c r="BY300" s="205">
        <f>'Prof Practice Rating Scale'!B300</f>
        <v>2.98</v>
      </c>
      <c r="BZ300" s="43" t="str">
        <f>'Prof Practice Rating Scale'!A300</f>
        <v>Proficient</v>
      </c>
    </row>
    <row r="301" spans="14:78" x14ac:dyDescent="0.2">
      <c r="N301" s="206">
        <f>'Prof Practice Rating Scale'!B301</f>
        <v>2.99</v>
      </c>
      <c r="O301" s="207" t="str">
        <f>'Prof Practice Rating Scale'!A301</f>
        <v>Proficient</v>
      </c>
      <c r="P301" s="33" t="str">
        <f t="shared" si="15"/>
        <v>Meets Goal - Meets or exceeds the target for a majority of the student growth measures; does not have negative growth on any measures</v>
      </c>
      <c r="AC301" s="50"/>
      <c r="AU301" s="200">
        <v>2.9899999999999999E-2</v>
      </c>
      <c r="BY301" s="205">
        <f>'Prof Practice Rating Scale'!B301</f>
        <v>2.99</v>
      </c>
      <c r="BZ301" s="43" t="str">
        <f>'Prof Practice Rating Scale'!A301</f>
        <v>Proficient</v>
      </c>
    </row>
    <row r="302" spans="14:78" x14ac:dyDescent="0.2">
      <c r="N302" s="206">
        <f>'Prof Practice Rating Scale'!B302</f>
        <v>3</v>
      </c>
      <c r="O302" s="207" t="str">
        <f>'Prof Practice Rating Scale'!A302</f>
        <v>Proficient</v>
      </c>
      <c r="P302" s="33" t="str">
        <f t="shared" si="15"/>
        <v>Meets Goal - Meets or exceeds the target for a majority of the student growth measures; does not have negative growth on any measures</v>
      </c>
      <c r="AC302" s="50"/>
      <c r="AU302" s="200">
        <v>0.03</v>
      </c>
      <c r="BY302" s="205">
        <f>'Prof Practice Rating Scale'!B302</f>
        <v>3</v>
      </c>
      <c r="BZ302" s="43" t="str">
        <f>'Prof Practice Rating Scale'!A302</f>
        <v>Proficient</v>
      </c>
    </row>
    <row r="303" spans="14:78" x14ac:dyDescent="0.2">
      <c r="N303" s="206">
        <f>'Prof Practice Rating Scale'!B303</f>
        <v>3.01</v>
      </c>
      <c r="O303" s="207" t="str">
        <f>'Prof Practice Rating Scale'!A303</f>
        <v>Proficient</v>
      </c>
      <c r="P303" s="33" t="str">
        <f t="shared" si="15"/>
        <v>Meets Goal - Meets or exceeds the target for a majority of the student growth measures; does not have negative growth on any measures</v>
      </c>
      <c r="AC303" s="50"/>
      <c r="AU303" s="200">
        <v>3.0099999999999998E-2</v>
      </c>
      <c r="BY303" s="205">
        <f>'Prof Practice Rating Scale'!B303</f>
        <v>3.01</v>
      </c>
      <c r="BZ303" s="43" t="str">
        <f>'Prof Practice Rating Scale'!A303</f>
        <v>Proficient</v>
      </c>
    </row>
    <row r="304" spans="14:78" x14ac:dyDescent="0.2">
      <c r="N304" s="206">
        <f>'Prof Practice Rating Scale'!B304</f>
        <v>3.02</v>
      </c>
      <c r="O304" s="207" t="str">
        <f>'Prof Practice Rating Scale'!A304</f>
        <v>Proficient</v>
      </c>
      <c r="P304" s="33" t="str">
        <f t="shared" si="15"/>
        <v>Meets Goal - Meets or exceeds the target for a majority of the student growth measures; does not have negative growth on any measures</v>
      </c>
      <c r="AC304" s="50"/>
      <c r="AU304" s="200">
        <v>3.0200000000000001E-2</v>
      </c>
      <c r="BY304" s="205">
        <f>'Prof Practice Rating Scale'!B304</f>
        <v>3.02</v>
      </c>
      <c r="BZ304" s="43" t="str">
        <f>'Prof Practice Rating Scale'!A304</f>
        <v>Proficient</v>
      </c>
    </row>
    <row r="305" spans="14:78" x14ac:dyDescent="0.2">
      <c r="N305" s="206">
        <f>'Prof Practice Rating Scale'!B305</f>
        <v>3.03</v>
      </c>
      <c r="O305" s="207" t="str">
        <f>'Prof Practice Rating Scale'!A305</f>
        <v>Proficient</v>
      </c>
      <c r="P305" s="33" t="str">
        <f t="shared" si="15"/>
        <v>Meets Goal - Meets or exceeds the target for a majority of the student growth measures; does not have negative growth on any measures</v>
      </c>
      <c r="AC305" s="50"/>
      <c r="AU305" s="200">
        <v>3.0300000000000001E-2</v>
      </c>
      <c r="BY305" s="205">
        <f>'Prof Practice Rating Scale'!B305</f>
        <v>3.03</v>
      </c>
      <c r="BZ305" s="43" t="str">
        <f>'Prof Practice Rating Scale'!A305</f>
        <v>Proficient</v>
      </c>
    </row>
    <row r="306" spans="14:78" x14ac:dyDescent="0.2">
      <c r="N306" s="206">
        <f>'Prof Practice Rating Scale'!B306</f>
        <v>3.04</v>
      </c>
      <c r="O306" s="207" t="str">
        <f>'Prof Practice Rating Scale'!A306</f>
        <v>Proficient</v>
      </c>
      <c r="P306" s="33" t="str">
        <f t="shared" si="15"/>
        <v>Meets Goal - Meets or exceeds the target for a majority of the student growth measures; does not have negative growth on any measures</v>
      </c>
      <c r="AC306" s="50"/>
      <c r="AU306" s="200">
        <v>3.04E-2</v>
      </c>
      <c r="BY306" s="205">
        <f>'Prof Practice Rating Scale'!B306</f>
        <v>3.04</v>
      </c>
      <c r="BZ306" s="43" t="str">
        <f>'Prof Practice Rating Scale'!A306</f>
        <v>Proficient</v>
      </c>
    </row>
    <row r="307" spans="14:78" x14ac:dyDescent="0.2">
      <c r="N307" s="206">
        <f>'Prof Practice Rating Scale'!B307</f>
        <v>3.05</v>
      </c>
      <c r="O307" s="207" t="str">
        <f>'Prof Practice Rating Scale'!A307</f>
        <v>Proficient</v>
      </c>
      <c r="P307" s="33" t="str">
        <f t="shared" si="15"/>
        <v>Meets Goal - Meets or exceeds the target for a majority of the student growth measures; does not have negative growth on any measures</v>
      </c>
      <c r="AC307" s="50"/>
      <c r="AU307" s="200">
        <v>3.0499999999999999E-2</v>
      </c>
      <c r="BY307" s="205">
        <f>'Prof Practice Rating Scale'!B307</f>
        <v>3.05</v>
      </c>
      <c r="BZ307" s="43" t="str">
        <f>'Prof Practice Rating Scale'!A307</f>
        <v>Proficient</v>
      </c>
    </row>
    <row r="308" spans="14:78" x14ac:dyDescent="0.2">
      <c r="N308" s="206">
        <f>'Prof Practice Rating Scale'!B308</f>
        <v>3.06</v>
      </c>
      <c r="O308" s="207" t="str">
        <f>'Prof Practice Rating Scale'!A308</f>
        <v>Proficient</v>
      </c>
      <c r="P308" s="33" t="str">
        <f t="shared" si="15"/>
        <v>Meets Goal - Meets or exceeds the target for a majority of the student growth measures; does not have negative growth on any measures</v>
      </c>
      <c r="AC308" s="50"/>
      <c r="AU308" s="200">
        <v>3.0599999999999999E-2</v>
      </c>
      <c r="BY308" s="205">
        <f>'Prof Practice Rating Scale'!B308</f>
        <v>3.06</v>
      </c>
      <c r="BZ308" s="43" t="str">
        <f>'Prof Practice Rating Scale'!A308</f>
        <v>Proficient</v>
      </c>
    </row>
    <row r="309" spans="14:78" x14ac:dyDescent="0.2">
      <c r="N309" s="206">
        <f>'Prof Practice Rating Scale'!B309</f>
        <v>3.07</v>
      </c>
      <c r="O309" s="207" t="str">
        <f>'Prof Practice Rating Scale'!A309</f>
        <v>Proficient</v>
      </c>
      <c r="P309" s="33" t="str">
        <f t="shared" si="15"/>
        <v>Meets Goal - Meets or exceeds the target for a majority of the student growth measures; does not have negative growth on any measures</v>
      </c>
      <c r="AC309" s="50"/>
      <c r="AU309" s="200">
        <v>3.0700000000000002E-2</v>
      </c>
      <c r="BY309" s="205">
        <f>'Prof Practice Rating Scale'!B309</f>
        <v>3.07</v>
      </c>
      <c r="BZ309" s="43" t="str">
        <f>'Prof Practice Rating Scale'!A309</f>
        <v>Proficient</v>
      </c>
    </row>
    <row r="310" spans="14:78" x14ac:dyDescent="0.2">
      <c r="N310" s="206">
        <f>'Prof Practice Rating Scale'!B310</f>
        <v>3.08</v>
      </c>
      <c r="O310" s="207" t="str">
        <f>'Prof Practice Rating Scale'!A310</f>
        <v>Proficient</v>
      </c>
      <c r="P310" s="33" t="str">
        <f t="shared" si="15"/>
        <v>Meets Goal - Meets or exceeds the target for a majority of the student growth measures; does not have negative growth on any measures</v>
      </c>
      <c r="AC310" s="50"/>
      <c r="AU310" s="200">
        <v>3.0800000000000001E-2</v>
      </c>
      <c r="BY310" s="205">
        <f>'Prof Practice Rating Scale'!B310</f>
        <v>3.08</v>
      </c>
      <c r="BZ310" s="43" t="str">
        <f>'Prof Practice Rating Scale'!A310</f>
        <v>Proficient</v>
      </c>
    </row>
    <row r="311" spans="14:78" x14ac:dyDescent="0.2">
      <c r="N311" s="206">
        <f>'Prof Practice Rating Scale'!B311</f>
        <v>3.09</v>
      </c>
      <c r="O311" s="207" t="str">
        <f>'Prof Practice Rating Scale'!A311</f>
        <v>Proficient</v>
      </c>
      <c r="P311" s="33" t="str">
        <f t="shared" si="15"/>
        <v>Meets Goal - Meets or exceeds the target for a majority of the student growth measures; does not have negative growth on any measures</v>
      </c>
      <c r="AC311" s="50"/>
      <c r="AU311" s="200">
        <v>3.09E-2</v>
      </c>
      <c r="BY311" s="205">
        <f>'Prof Practice Rating Scale'!B311</f>
        <v>3.09</v>
      </c>
      <c r="BZ311" s="43" t="str">
        <f>'Prof Practice Rating Scale'!A311</f>
        <v>Proficient</v>
      </c>
    </row>
    <row r="312" spans="14:78" x14ac:dyDescent="0.2">
      <c r="N312" s="206">
        <f>'Prof Practice Rating Scale'!B312</f>
        <v>3.1</v>
      </c>
      <c r="O312" s="207" t="str">
        <f>'Prof Practice Rating Scale'!A312</f>
        <v>Proficient</v>
      </c>
      <c r="P312" s="33" t="str">
        <f t="shared" ref="P312:P346" si="16">$G$3</f>
        <v>Meets Goal - Meets or exceeds the target for a majority of the student growth measures; does not have negative growth on any measures</v>
      </c>
      <c r="AC312" s="50"/>
      <c r="AU312" s="200">
        <v>3.1E-2</v>
      </c>
      <c r="BY312" s="205">
        <f>'Prof Practice Rating Scale'!B312</f>
        <v>3.1</v>
      </c>
      <c r="BZ312" s="43" t="str">
        <f>'Prof Practice Rating Scale'!A312</f>
        <v>Proficient</v>
      </c>
    </row>
    <row r="313" spans="14:78" x14ac:dyDescent="0.2">
      <c r="N313" s="206">
        <f>'Prof Practice Rating Scale'!B313</f>
        <v>3.11</v>
      </c>
      <c r="O313" s="207" t="str">
        <f>'Prof Practice Rating Scale'!A313</f>
        <v>Proficient</v>
      </c>
      <c r="P313" s="33" t="str">
        <f t="shared" si="16"/>
        <v>Meets Goal - Meets or exceeds the target for a majority of the student growth measures; does not have negative growth on any measures</v>
      </c>
      <c r="AC313" s="50"/>
      <c r="AU313" s="200">
        <v>3.1099999999999999E-2</v>
      </c>
      <c r="BY313" s="205">
        <f>'Prof Practice Rating Scale'!B313</f>
        <v>3.11</v>
      </c>
      <c r="BZ313" s="43" t="str">
        <f>'Prof Practice Rating Scale'!A313</f>
        <v>Proficient</v>
      </c>
    </row>
    <row r="314" spans="14:78" x14ac:dyDescent="0.2">
      <c r="N314" s="206">
        <f>'Prof Practice Rating Scale'!B314</f>
        <v>3.12</v>
      </c>
      <c r="O314" s="207" t="str">
        <f>'Prof Practice Rating Scale'!A314</f>
        <v>Proficient</v>
      </c>
      <c r="P314" s="33" t="str">
        <f t="shared" si="16"/>
        <v>Meets Goal - Meets or exceeds the target for a majority of the student growth measures; does not have negative growth on any measures</v>
      </c>
      <c r="AC314" s="50"/>
      <c r="AU314" s="200">
        <v>3.1199999999999999E-2</v>
      </c>
      <c r="BY314" s="205">
        <f>'Prof Practice Rating Scale'!B314</f>
        <v>3.12</v>
      </c>
      <c r="BZ314" s="43" t="str">
        <f>'Prof Practice Rating Scale'!A314</f>
        <v>Proficient</v>
      </c>
    </row>
    <row r="315" spans="14:78" x14ac:dyDescent="0.2">
      <c r="N315" s="206">
        <f>'Prof Practice Rating Scale'!B315</f>
        <v>3.13</v>
      </c>
      <c r="O315" s="207" t="str">
        <f>'Prof Practice Rating Scale'!A315</f>
        <v>Proficient</v>
      </c>
      <c r="P315" s="33" t="str">
        <f t="shared" si="16"/>
        <v>Meets Goal - Meets or exceeds the target for a majority of the student growth measures; does not have negative growth on any measures</v>
      </c>
      <c r="AC315" s="50"/>
      <c r="AU315" s="200">
        <v>3.1300000000000001E-2</v>
      </c>
      <c r="BY315" s="205">
        <f>'Prof Practice Rating Scale'!B315</f>
        <v>3.13</v>
      </c>
      <c r="BZ315" s="43" t="str">
        <f>'Prof Practice Rating Scale'!A315</f>
        <v>Proficient</v>
      </c>
    </row>
    <row r="316" spans="14:78" x14ac:dyDescent="0.2">
      <c r="N316" s="206">
        <f>'Prof Practice Rating Scale'!B316</f>
        <v>3.14</v>
      </c>
      <c r="O316" s="207" t="str">
        <f>'Prof Practice Rating Scale'!A316</f>
        <v>Proficient</v>
      </c>
      <c r="P316" s="33" t="str">
        <f t="shared" si="16"/>
        <v>Meets Goal - Meets or exceeds the target for a majority of the student growth measures; does not have negative growth on any measures</v>
      </c>
      <c r="AC316" s="50"/>
      <c r="AU316" s="200">
        <v>3.1399999999999997E-2</v>
      </c>
      <c r="BY316" s="205">
        <f>'Prof Practice Rating Scale'!B316</f>
        <v>3.14</v>
      </c>
      <c r="BZ316" s="43" t="str">
        <f>'Prof Practice Rating Scale'!A316</f>
        <v>Proficient</v>
      </c>
    </row>
    <row r="317" spans="14:78" x14ac:dyDescent="0.2">
      <c r="N317" s="206">
        <f>'Prof Practice Rating Scale'!B317</f>
        <v>3.15</v>
      </c>
      <c r="O317" s="207" t="str">
        <f>'Prof Practice Rating Scale'!A317</f>
        <v>Proficient</v>
      </c>
      <c r="P317" s="33" t="str">
        <f t="shared" si="16"/>
        <v>Meets Goal - Meets or exceeds the target for a majority of the student growth measures; does not have negative growth on any measures</v>
      </c>
      <c r="AC317" s="50"/>
      <c r="AU317" s="200">
        <v>3.15E-2</v>
      </c>
      <c r="BY317" s="205">
        <f>'Prof Practice Rating Scale'!B317</f>
        <v>3.15</v>
      </c>
      <c r="BZ317" s="43" t="str">
        <f>'Prof Practice Rating Scale'!A317</f>
        <v>Proficient</v>
      </c>
    </row>
    <row r="318" spans="14:78" x14ac:dyDescent="0.2">
      <c r="N318" s="206">
        <f>'Prof Practice Rating Scale'!B318</f>
        <v>3.16</v>
      </c>
      <c r="O318" s="207" t="str">
        <f>'Prof Practice Rating Scale'!A318</f>
        <v>Proficient</v>
      </c>
      <c r="P318" s="33" t="str">
        <f t="shared" si="16"/>
        <v>Meets Goal - Meets or exceeds the target for a majority of the student growth measures; does not have negative growth on any measures</v>
      </c>
      <c r="AC318" s="50"/>
      <c r="AU318" s="200">
        <v>3.1600000000000003E-2</v>
      </c>
      <c r="BY318" s="205">
        <f>'Prof Practice Rating Scale'!B318</f>
        <v>3.16</v>
      </c>
      <c r="BZ318" s="43" t="str">
        <f>'Prof Practice Rating Scale'!A318</f>
        <v>Proficient</v>
      </c>
    </row>
    <row r="319" spans="14:78" x14ac:dyDescent="0.2">
      <c r="N319" s="206">
        <f>'Prof Practice Rating Scale'!B319</f>
        <v>3.17</v>
      </c>
      <c r="O319" s="207" t="str">
        <f>'Prof Practice Rating Scale'!A319</f>
        <v>Proficient</v>
      </c>
      <c r="P319" s="33" t="str">
        <f t="shared" si="16"/>
        <v>Meets Goal - Meets or exceeds the target for a majority of the student growth measures; does not have negative growth on any measures</v>
      </c>
      <c r="AC319" s="50"/>
      <c r="AU319" s="200">
        <v>3.1699999999999999E-2</v>
      </c>
      <c r="BY319" s="205">
        <f>'Prof Practice Rating Scale'!B319</f>
        <v>3.17</v>
      </c>
      <c r="BZ319" s="43" t="str">
        <f>'Prof Practice Rating Scale'!A319</f>
        <v>Proficient</v>
      </c>
    </row>
    <row r="320" spans="14:78" x14ac:dyDescent="0.2">
      <c r="N320" s="206">
        <f>'Prof Practice Rating Scale'!B320</f>
        <v>3.18</v>
      </c>
      <c r="O320" s="207" t="str">
        <f>'Prof Practice Rating Scale'!A320</f>
        <v>Proficient</v>
      </c>
      <c r="P320" s="33" t="str">
        <f t="shared" si="16"/>
        <v>Meets Goal - Meets or exceeds the target for a majority of the student growth measures; does not have negative growth on any measures</v>
      </c>
      <c r="AC320" s="50"/>
      <c r="AU320" s="200">
        <v>3.1800000000000002E-2</v>
      </c>
      <c r="BY320" s="205">
        <f>'Prof Practice Rating Scale'!B320</f>
        <v>3.18</v>
      </c>
      <c r="BZ320" s="43" t="str">
        <f>'Prof Practice Rating Scale'!A320</f>
        <v>Proficient</v>
      </c>
    </row>
    <row r="321" spans="14:78" x14ac:dyDescent="0.2">
      <c r="N321" s="206">
        <f>'Prof Practice Rating Scale'!B321</f>
        <v>3.19</v>
      </c>
      <c r="O321" s="207" t="str">
        <f>'Prof Practice Rating Scale'!A321</f>
        <v>Proficient</v>
      </c>
      <c r="P321" s="33" t="str">
        <f t="shared" si="16"/>
        <v>Meets Goal - Meets or exceeds the target for a majority of the student growth measures; does not have negative growth on any measures</v>
      </c>
      <c r="AC321" s="50"/>
      <c r="AU321" s="200">
        <v>3.1899999999999998E-2</v>
      </c>
      <c r="BY321" s="205">
        <f>'Prof Practice Rating Scale'!B321</f>
        <v>3.19</v>
      </c>
      <c r="BZ321" s="43" t="str">
        <f>'Prof Practice Rating Scale'!A321</f>
        <v>Proficient</v>
      </c>
    </row>
    <row r="322" spans="14:78" x14ac:dyDescent="0.2">
      <c r="N322" s="206">
        <f>'Prof Practice Rating Scale'!B322</f>
        <v>3.2</v>
      </c>
      <c r="O322" s="207" t="str">
        <f>'Prof Practice Rating Scale'!A322</f>
        <v>Proficient</v>
      </c>
      <c r="P322" s="33" t="str">
        <f t="shared" si="16"/>
        <v>Meets Goal - Meets or exceeds the target for a majority of the student growth measures; does not have negative growth on any measures</v>
      </c>
      <c r="AC322" s="50"/>
      <c r="AU322" s="200">
        <v>3.2000000000000001E-2</v>
      </c>
      <c r="BY322" s="205">
        <f>'Prof Practice Rating Scale'!B322</f>
        <v>3.2</v>
      </c>
      <c r="BZ322" s="43" t="str">
        <f>'Prof Practice Rating Scale'!A322</f>
        <v>Proficient</v>
      </c>
    </row>
    <row r="323" spans="14:78" x14ac:dyDescent="0.2">
      <c r="N323" s="206">
        <f>'Prof Practice Rating Scale'!B323</f>
        <v>3.21</v>
      </c>
      <c r="O323" s="207" t="str">
        <f>'Prof Practice Rating Scale'!A323</f>
        <v>Proficient</v>
      </c>
      <c r="P323" s="33" t="str">
        <f t="shared" si="16"/>
        <v>Meets Goal - Meets or exceeds the target for a majority of the student growth measures; does not have negative growth on any measures</v>
      </c>
      <c r="AC323" s="50"/>
      <c r="AU323" s="200">
        <v>3.2099999999999997E-2</v>
      </c>
      <c r="BY323" s="205">
        <f>'Prof Practice Rating Scale'!B323</f>
        <v>3.21</v>
      </c>
      <c r="BZ323" s="43" t="str">
        <f>'Prof Practice Rating Scale'!A323</f>
        <v>Proficient</v>
      </c>
    </row>
    <row r="324" spans="14:78" x14ac:dyDescent="0.2">
      <c r="N324" s="206">
        <f>'Prof Practice Rating Scale'!B324</f>
        <v>3.22</v>
      </c>
      <c r="O324" s="207" t="str">
        <f>'Prof Practice Rating Scale'!A324</f>
        <v>Proficient</v>
      </c>
      <c r="P324" s="33" t="str">
        <f t="shared" si="16"/>
        <v>Meets Goal - Meets or exceeds the target for a majority of the student growth measures; does not have negative growth on any measures</v>
      </c>
      <c r="AC324" s="50"/>
      <c r="AU324" s="200">
        <v>3.2199999999999999E-2</v>
      </c>
      <c r="BY324" s="205">
        <f>'Prof Practice Rating Scale'!B324</f>
        <v>3.22</v>
      </c>
      <c r="BZ324" s="43" t="str">
        <f>'Prof Practice Rating Scale'!A324</f>
        <v>Proficient</v>
      </c>
    </row>
    <row r="325" spans="14:78" x14ac:dyDescent="0.2">
      <c r="N325" s="206">
        <f>'Prof Practice Rating Scale'!B325</f>
        <v>3.23</v>
      </c>
      <c r="O325" s="207" t="str">
        <f>'Prof Practice Rating Scale'!A325</f>
        <v>Proficient</v>
      </c>
      <c r="P325" s="33" t="str">
        <f t="shared" si="16"/>
        <v>Meets Goal - Meets or exceeds the target for a majority of the student growth measures; does not have negative growth on any measures</v>
      </c>
      <c r="AC325" s="50"/>
      <c r="AU325" s="200">
        <v>3.2300000000000002E-2</v>
      </c>
      <c r="BY325" s="205">
        <f>'Prof Practice Rating Scale'!B325</f>
        <v>3.23</v>
      </c>
      <c r="BZ325" s="43" t="str">
        <f>'Prof Practice Rating Scale'!A325</f>
        <v>Proficient</v>
      </c>
    </row>
    <row r="326" spans="14:78" x14ac:dyDescent="0.2">
      <c r="N326" s="206">
        <f>'Prof Practice Rating Scale'!B326</f>
        <v>3.24</v>
      </c>
      <c r="O326" s="207" t="str">
        <f>'Prof Practice Rating Scale'!A326</f>
        <v>Proficient</v>
      </c>
      <c r="P326" s="33" t="str">
        <f t="shared" si="16"/>
        <v>Meets Goal - Meets or exceeds the target for a majority of the student growth measures; does not have negative growth on any measures</v>
      </c>
      <c r="AC326" s="50"/>
      <c r="AU326" s="200">
        <v>3.2399999999999998E-2</v>
      </c>
      <c r="BY326" s="205">
        <f>'Prof Practice Rating Scale'!B326</f>
        <v>3.24</v>
      </c>
      <c r="BZ326" s="43" t="str">
        <f>'Prof Practice Rating Scale'!A326</f>
        <v>Proficient</v>
      </c>
    </row>
    <row r="327" spans="14:78" x14ac:dyDescent="0.2">
      <c r="N327" s="206">
        <f>'Prof Practice Rating Scale'!B327</f>
        <v>3.25</v>
      </c>
      <c r="O327" s="207" t="str">
        <f>'Prof Practice Rating Scale'!A327</f>
        <v>Proficient</v>
      </c>
      <c r="P327" s="33" t="str">
        <f t="shared" si="16"/>
        <v>Meets Goal - Meets or exceeds the target for a majority of the student growth measures; does not have negative growth on any measures</v>
      </c>
      <c r="AC327" s="50"/>
      <c r="AU327" s="200">
        <v>3.2500000000000001E-2</v>
      </c>
      <c r="BY327" s="205">
        <f>'Prof Practice Rating Scale'!B327</f>
        <v>3.25</v>
      </c>
      <c r="BZ327" s="43" t="str">
        <f>'Prof Practice Rating Scale'!A327</f>
        <v>Proficient</v>
      </c>
    </row>
    <row r="328" spans="14:78" x14ac:dyDescent="0.2">
      <c r="N328" s="206">
        <f>'Prof Practice Rating Scale'!B328</f>
        <v>3.26</v>
      </c>
      <c r="O328" s="207" t="str">
        <f>'Prof Practice Rating Scale'!A328</f>
        <v>Proficient</v>
      </c>
      <c r="P328" s="33" t="str">
        <f t="shared" si="16"/>
        <v>Meets Goal - Meets or exceeds the target for a majority of the student growth measures; does not have negative growth on any measures</v>
      </c>
      <c r="AC328" s="50"/>
      <c r="AU328" s="200">
        <v>3.2599999999999997E-2</v>
      </c>
      <c r="BY328" s="205">
        <f>'Prof Practice Rating Scale'!B328</f>
        <v>3.26</v>
      </c>
      <c r="BZ328" s="43" t="str">
        <f>'Prof Practice Rating Scale'!A328</f>
        <v>Proficient</v>
      </c>
    </row>
    <row r="329" spans="14:78" x14ac:dyDescent="0.2">
      <c r="N329" s="206">
        <f>'Prof Practice Rating Scale'!B329</f>
        <v>3.27</v>
      </c>
      <c r="O329" s="207" t="str">
        <f>'Prof Practice Rating Scale'!A329</f>
        <v>Proficient</v>
      </c>
      <c r="P329" s="33" t="str">
        <f t="shared" si="16"/>
        <v>Meets Goal - Meets or exceeds the target for a majority of the student growth measures; does not have negative growth on any measures</v>
      </c>
      <c r="AC329" s="50"/>
      <c r="AU329" s="200">
        <v>3.27E-2</v>
      </c>
      <c r="BY329" s="205">
        <f>'Prof Practice Rating Scale'!B329</f>
        <v>3.27</v>
      </c>
      <c r="BZ329" s="43" t="str">
        <f>'Prof Practice Rating Scale'!A329</f>
        <v>Proficient</v>
      </c>
    </row>
    <row r="330" spans="14:78" x14ac:dyDescent="0.2">
      <c r="N330" s="206">
        <f>'Prof Practice Rating Scale'!B330</f>
        <v>3.28</v>
      </c>
      <c r="O330" s="207" t="str">
        <f>'Prof Practice Rating Scale'!A330</f>
        <v>Proficient</v>
      </c>
      <c r="P330" s="33" t="str">
        <f t="shared" si="16"/>
        <v>Meets Goal - Meets or exceeds the target for a majority of the student growth measures; does not have negative growth on any measures</v>
      </c>
      <c r="AC330" s="50"/>
      <c r="AU330" s="200">
        <v>3.2800000000000003E-2</v>
      </c>
      <c r="BY330" s="205">
        <f>'Prof Practice Rating Scale'!B330</f>
        <v>3.28</v>
      </c>
      <c r="BZ330" s="43" t="str">
        <f>'Prof Practice Rating Scale'!A330</f>
        <v>Proficient</v>
      </c>
    </row>
    <row r="331" spans="14:78" x14ac:dyDescent="0.2">
      <c r="N331" s="206">
        <f>'Prof Practice Rating Scale'!B331</f>
        <v>3.29</v>
      </c>
      <c r="O331" s="207" t="str">
        <f>'Prof Practice Rating Scale'!A331</f>
        <v>Proficient</v>
      </c>
      <c r="P331" s="33" t="str">
        <f t="shared" si="16"/>
        <v>Meets Goal - Meets or exceeds the target for a majority of the student growth measures; does not have negative growth on any measures</v>
      </c>
      <c r="AC331" s="50"/>
      <c r="AU331" s="200">
        <v>3.2899999999999999E-2</v>
      </c>
      <c r="BY331" s="205">
        <f>'Prof Practice Rating Scale'!B331</f>
        <v>3.29</v>
      </c>
      <c r="BZ331" s="43" t="str">
        <f>'Prof Practice Rating Scale'!A331</f>
        <v>Proficient</v>
      </c>
    </row>
    <row r="332" spans="14:78" x14ac:dyDescent="0.2">
      <c r="N332" s="206">
        <f>'Prof Practice Rating Scale'!B332</f>
        <v>3.3</v>
      </c>
      <c r="O332" s="207" t="str">
        <f>'Prof Practice Rating Scale'!A332</f>
        <v>Proficient</v>
      </c>
      <c r="P332" s="33" t="str">
        <f t="shared" si="16"/>
        <v>Meets Goal - Meets or exceeds the target for a majority of the student growth measures; does not have negative growth on any measures</v>
      </c>
      <c r="AC332" s="50"/>
      <c r="AU332" s="200">
        <v>3.3000000000000002E-2</v>
      </c>
      <c r="BY332" s="205">
        <f>'Prof Practice Rating Scale'!B332</f>
        <v>3.3</v>
      </c>
      <c r="BZ332" s="43" t="str">
        <f>'Prof Practice Rating Scale'!A332</f>
        <v>Proficient</v>
      </c>
    </row>
    <row r="333" spans="14:78" x14ac:dyDescent="0.2">
      <c r="N333" s="206">
        <f>'Prof Practice Rating Scale'!B333</f>
        <v>3.31</v>
      </c>
      <c r="O333" s="207" t="str">
        <f>'Prof Practice Rating Scale'!A333</f>
        <v>Proficient</v>
      </c>
      <c r="P333" s="33" t="str">
        <f t="shared" si="16"/>
        <v>Meets Goal - Meets or exceeds the target for a majority of the student growth measures; does not have negative growth on any measures</v>
      </c>
      <c r="AC333" s="50"/>
      <c r="AU333" s="200">
        <v>3.3099999999999997E-2</v>
      </c>
      <c r="BY333" s="205">
        <f>'Prof Practice Rating Scale'!B333</f>
        <v>3.31</v>
      </c>
      <c r="BZ333" s="43" t="str">
        <f>'Prof Practice Rating Scale'!A333</f>
        <v>Proficient</v>
      </c>
    </row>
    <row r="334" spans="14:78" x14ac:dyDescent="0.2">
      <c r="N334" s="206">
        <f>'Prof Practice Rating Scale'!B334</f>
        <v>3.32</v>
      </c>
      <c r="O334" s="207" t="str">
        <f>'Prof Practice Rating Scale'!A334</f>
        <v>Proficient</v>
      </c>
      <c r="P334" s="33" t="str">
        <f t="shared" si="16"/>
        <v>Meets Goal - Meets or exceeds the target for a majority of the student growth measures; does not have negative growth on any measures</v>
      </c>
      <c r="AC334" s="50"/>
      <c r="AU334" s="200">
        <v>3.32E-2</v>
      </c>
      <c r="BY334" s="205">
        <f>'Prof Practice Rating Scale'!B334</f>
        <v>3.32</v>
      </c>
      <c r="BZ334" s="43" t="str">
        <f>'Prof Practice Rating Scale'!A334</f>
        <v>Proficient</v>
      </c>
    </row>
    <row r="335" spans="14:78" x14ac:dyDescent="0.2">
      <c r="N335" s="206">
        <f>'Prof Practice Rating Scale'!B335</f>
        <v>3.33</v>
      </c>
      <c r="O335" s="207" t="str">
        <f>'Prof Practice Rating Scale'!A335</f>
        <v>Proficient</v>
      </c>
      <c r="P335" s="33" t="str">
        <f t="shared" si="16"/>
        <v>Meets Goal - Meets or exceeds the target for a majority of the student growth measures; does not have negative growth on any measures</v>
      </c>
      <c r="AC335" s="50"/>
      <c r="AU335" s="200">
        <v>3.3300000000000003E-2</v>
      </c>
      <c r="BY335" s="205">
        <f>'Prof Practice Rating Scale'!B335</f>
        <v>3.33</v>
      </c>
      <c r="BZ335" s="43" t="str">
        <f>'Prof Practice Rating Scale'!A335</f>
        <v>Proficient</v>
      </c>
    </row>
    <row r="336" spans="14:78" x14ac:dyDescent="0.2">
      <c r="N336" s="206">
        <f>'Prof Practice Rating Scale'!B336</f>
        <v>3.34</v>
      </c>
      <c r="O336" s="207" t="str">
        <f>'Prof Practice Rating Scale'!A336</f>
        <v>Proficient</v>
      </c>
      <c r="P336" s="33" t="str">
        <f t="shared" si="16"/>
        <v>Meets Goal - Meets or exceeds the target for a majority of the student growth measures; does not have negative growth on any measures</v>
      </c>
      <c r="AC336" s="50"/>
      <c r="AU336" s="200">
        <v>3.3399999999999999E-2</v>
      </c>
      <c r="BY336" s="205">
        <f>'Prof Practice Rating Scale'!B336</f>
        <v>3.34</v>
      </c>
      <c r="BZ336" s="43" t="str">
        <f>'Prof Practice Rating Scale'!A336</f>
        <v>Proficient</v>
      </c>
    </row>
    <row r="337" spans="14:78" x14ac:dyDescent="0.2">
      <c r="N337" s="206">
        <f>'Prof Practice Rating Scale'!B337</f>
        <v>3.35</v>
      </c>
      <c r="O337" s="207" t="str">
        <f>'Prof Practice Rating Scale'!A337</f>
        <v>Proficient</v>
      </c>
      <c r="P337" s="33" t="str">
        <f t="shared" si="16"/>
        <v>Meets Goal - Meets or exceeds the target for a majority of the student growth measures; does not have negative growth on any measures</v>
      </c>
      <c r="AC337" s="50"/>
      <c r="AU337" s="200">
        <v>3.3500000000000002E-2</v>
      </c>
      <c r="BY337" s="205">
        <f>'Prof Practice Rating Scale'!B337</f>
        <v>3.35</v>
      </c>
      <c r="BZ337" s="43" t="str">
        <f>'Prof Practice Rating Scale'!A337</f>
        <v>Proficient</v>
      </c>
    </row>
    <row r="338" spans="14:78" x14ac:dyDescent="0.2">
      <c r="N338" s="206">
        <f>'Prof Practice Rating Scale'!B338</f>
        <v>3.36</v>
      </c>
      <c r="O338" s="207" t="str">
        <f>'Prof Practice Rating Scale'!A338</f>
        <v>Proficient</v>
      </c>
      <c r="P338" s="33" t="str">
        <f t="shared" si="16"/>
        <v>Meets Goal - Meets or exceeds the target for a majority of the student growth measures; does not have negative growth on any measures</v>
      </c>
      <c r="AC338" s="50"/>
      <c r="AU338" s="200">
        <v>3.3599999999999998E-2</v>
      </c>
      <c r="BY338" s="205">
        <f>'Prof Practice Rating Scale'!B338</f>
        <v>3.36</v>
      </c>
      <c r="BZ338" s="43" t="str">
        <f>'Prof Practice Rating Scale'!A338</f>
        <v>Proficient</v>
      </c>
    </row>
    <row r="339" spans="14:78" x14ac:dyDescent="0.2">
      <c r="N339" s="206">
        <f>'Prof Practice Rating Scale'!B339</f>
        <v>3.37</v>
      </c>
      <c r="O339" s="207" t="str">
        <f>'Prof Practice Rating Scale'!A339</f>
        <v>Proficient</v>
      </c>
      <c r="P339" s="33" t="str">
        <f t="shared" si="16"/>
        <v>Meets Goal - Meets or exceeds the target for a majority of the student growth measures; does not have negative growth on any measures</v>
      </c>
      <c r="AC339" s="50"/>
      <c r="AU339" s="200">
        <v>3.3700000000000001E-2</v>
      </c>
      <c r="BY339" s="205">
        <f>'Prof Practice Rating Scale'!B339</f>
        <v>3.37</v>
      </c>
      <c r="BZ339" s="43" t="str">
        <f>'Prof Practice Rating Scale'!A339</f>
        <v>Proficient</v>
      </c>
    </row>
    <row r="340" spans="14:78" x14ac:dyDescent="0.2">
      <c r="N340" s="206">
        <f>'Prof Practice Rating Scale'!B340</f>
        <v>3.38</v>
      </c>
      <c r="O340" s="207" t="str">
        <f>'Prof Practice Rating Scale'!A340</f>
        <v>Proficient</v>
      </c>
      <c r="P340" s="33" t="str">
        <f t="shared" si="16"/>
        <v>Meets Goal - Meets or exceeds the target for a majority of the student growth measures; does not have negative growth on any measures</v>
      </c>
      <c r="AC340" s="50"/>
      <c r="AU340" s="200">
        <v>3.3799999999999997E-2</v>
      </c>
      <c r="BY340" s="205">
        <f>'Prof Practice Rating Scale'!B340</f>
        <v>3.38</v>
      </c>
      <c r="BZ340" s="43" t="str">
        <f>'Prof Practice Rating Scale'!A340</f>
        <v>Proficient</v>
      </c>
    </row>
    <row r="341" spans="14:78" x14ac:dyDescent="0.2">
      <c r="N341" s="206">
        <f>'Prof Practice Rating Scale'!B341</f>
        <v>3.39</v>
      </c>
      <c r="O341" s="207" t="str">
        <f>'Prof Practice Rating Scale'!A341</f>
        <v>Proficient</v>
      </c>
      <c r="P341" s="33" t="str">
        <f t="shared" si="16"/>
        <v>Meets Goal - Meets or exceeds the target for a majority of the student growth measures; does not have negative growth on any measures</v>
      </c>
      <c r="AC341" s="50"/>
      <c r="AU341" s="200">
        <v>3.39E-2</v>
      </c>
      <c r="BY341" s="205">
        <f>'Prof Practice Rating Scale'!B341</f>
        <v>3.39</v>
      </c>
      <c r="BZ341" s="43" t="str">
        <f>'Prof Practice Rating Scale'!A341</f>
        <v>Proficient</v>
      </c>
    </row>
    <row r="342" spans="14:78" x14ac:dyDescent="0.2">
      <c r="N342" s="206">
        <f>'Prof Practice Rating Scale'!B342</f>
        <v>3.4</v>
      </c>
      <c r="O342" s="207" t="str">
        <f>'Prof Practice Rating Scale'!A342</f>
        <v>Proficient</v>
      </c>
      <c r="P342" s="33" t="str">
        <f t="shared" si="16"/>
        <v>Meets Goal - Meets or exceeds the target for a majority of the student growth measures; does not have negative growth on any measures</v>
      </c>
      <c r="AC342" s="50"/>
      <c r="AU342" s="200">
        <v>3.4000000000000002E-2</v>
      </c>
      <c r="BY342" s="205">
        <f>'Prof Practice Rating Scale'!B342</f>
        <v>3.4</v>
      </c>
      <c r="BZ342" s="43" t="str">
        <f>'Prof Practice Rating Scale'!A342</f>
        <v>Proficient</v>
      </c>
    </row>
    <row r="343" spans="14:78" x14ac:dyDescent="0.2">
      <c r="N343" s="206">
        <f>'Prof Practice Rating Scale'!B343</f>
        <v>3.41</v>
      </c>
      <c r="O343" s="207" t="str">
        <f>'Prof Practice Rating Scale'!A343</f>
        <v>Proficient</v>
      </c>
      <c r="P343" s="33" t="str">
        <f t="shared" si="16"/>
        <v>Meets Goal - Meets or exceeds the target for a majority of the student growth measures; does not have negative growth on any measures</v>
      </c>
      <c r="AC343" s="50"/>
      <c r="AU343" s="200">
        <v>3.4099999999999998E-2</v>
      </c>
      <c r="BY343" s="205">
        <f>'Prof Practice Rating Scale'!B343</f>
        <v>3.41</v>
      </c>
      <c r="BZ343" s="43" t="str">
        <f>'Prof Practice Rating Scale'!A343</f>
        <v>Proficient</v>
      </c>
    </row>
    <row r="344" spans="14:78" x14ac:dyDescent="0.2">
      <c r="N344" s="206">
        <f>'Prof Practice Rating Scale'!B344</f>
        <v>3.42</v>
      </c>
      <c r="O344" s="207" t="str">
        <f>'Prof Practice Rating Scale'!A344</f>
        <v>Proficient</v>
      </c>
      <c r="P344" s="33" t="str">
        <f t="shared" si="16"/>
        <v>Meets Goal - Meets or exceeds the target for a majority of the student growth measures; does not have negative growth on any measures</v>
      </c>
      <c r="AC344" s="50"/>
      <c r="AU344" s="200">
        <v>3.4200000000000001E-2</v>
      </c>
      <c r="BY344" s="205">
        <f>'Prof Practice Rating Scale'!B344</f>
        <v>3.42</v>
      </c>
      <c r="BZ344" s="43" t="str">
        <f>'Prof Practice Rating Scale'!A344</f>
        <v>Proficient</v>
      </c>
    </row>
    <row r="345" spans="14:78" x14ac:dyDescent="0.2">
      <c r="N345" s="206">
        <f>'Prof Practice Rating Scale'!B345</f>
        <v>3.43</v>
      </c>
      <c r="O345" s="207" t="str">
        <f>'Prof Practice Rating Scale'!A345</f>
        <v>Proficient</v>
      </c>
      <c r="P345" s="33" t="str">
        <f t="shared" si="16"/>
        <v>Meets Goal - Meets or exceeds the target for a majority of the student growth measures; does not have negative growth on any measures</v>
      </c>
      <c r="AC345" s="50"/>
      <c r="AU345" s="200">
        <v>3.4299999999999997E-2</v>
      </c>
      <c r="BY345" s="205">
        <f>'Prof Practice Rating Scale'!B345</f>
        <v>3.43</v>
      </c>
      <c r="BZ345" s="43" t="str">
        <f>'Prof Practice Rating Scale'!A345</f>
        <v>Proficient</v>
      </c>
    </row>
    <row r="346" spans="14:78" x14ac:dyDescent="0.2">
      <c r="N346" s="206">
        <f>'Prof Practice Rating Scale'!B346</f>
        <v>3.44</v>
      </c>
      <c r="O346" s="207" t="str">
        <f>'Prof Practice Rating Scale'!A346</f>
        <v>Proficient</v>
      </c>
      <c r="P346" s="33" t="str">
        <f t="shared" si="16"/>
        <v>Meets Goal - Meets or exceeds the target for a majority of the student growth measures; does not have negative growth on any measures</v>
      </c>
      <c r="AC346" s="50"/>
      <c r="AU346" s="200">
        <v>3.44E-2</v>
      </c>
      <c r="BY346" s="205">
        <f>'Prof Practice Rating Scale'!B346</f>
        <v>3.44</v>
      </c>
      <c r="BZ346" s="43" t="str">
        <f>'Prof Practice Rating Scale'!A346</f>
        <v>Proficient</v>
      </c>
    </row>
    <row r="347" spans="14:78" x14ac:dyDescent="0.2">
      <c r="N347" s="206">
        <f>'Prof Practice Rating Scale'!B347</f>
        <v>3.45</v>
      </c>
      <c r="O347" s="207" t="str">
        <f>'Prof Practice Rating Scale'!A347</f>
        <v>Distinguished</v>
      </c>
      <c r="P347" s="33" t="str">
        <f>$G$2</f>
        <v>Exceeds Goal - Exceeds the target for a majority of the student growth measures; meets all targets</v>
      </c>
      <c r="AC347" s="50"/>
      <c r="AU347" s="200">
        <v>3.4500000000000003E-2</v>
      </c>
      <c r="BY347" s="205">
        <f>'Prof Practice Rating Scale'!B347</f>
        <v>3.45</v>
      </c>
      <c r="BZ347" s="43" t="str">
        <f>'Prof Practice Rating Scale'!A347</f>
        <v>Distinguished</v>
      </c>
    </row>
    <row r="348" spans="14:78" x14ac:dyDescent="0.2">
      <c r="N348" s="206">
        <f>'Prof Practice Rating Scale'!B348</f>
        <v>3.46</v>
      </c>
      <c r="O348" s="207" t="str">
        <f>'Prof Practice Rating Scale'!A348</f>
        <v>Distinguished</v>
      </c>
      <c r="P348" s="33" t="str">
        <f t="shared" ref="P348:P402" si="17">$G$2</f>
        <v>Exceeds Goal - Exceeds the target for a majority of the student growth measures; meets all targets</v>
      </c>
      <c r="AC348" s="50"/>
      <c r="AU348" s="200">
        <v>3.4599999999999999E-2</v>
      </c>
      <c r="BY348" s="205">
        <f>'Prof Practice Rating Scale'!B348</f>
        <v>3.46</v>
      </c>
      <c r="BZ348" s="43" t="str">
        <f>'Prof Practice Rating Scale'!A348</f>
        <v>Distinguished</v>
      </c>
    </row>
    <row r="349" spans="14:78" x14ac:dyDescent="0.2">
      <c r="N349" s="206">
        <f>'Prof Practice Rating Scale'!B349</f>
        <v>3.47</v>
      </c>
      <c r="O349" s="207" t="str">
        <f>'Prof Practice Rating Scale'!A349</f>
        <v>Distinguished</v>
      </c>
      <c r="P349" s="33" t="str">
        <f t="shared" si="17"/>
        <v>Exceeds Goal - Exceeds the target for a majority of the student growth measures; meets all targets</v>
      </c>
      <c r="AC349" s="50"/>
      <c r="AU349" s="200">
        <v>3.4700000000000002E-2</v>
      </c>
      <c r="BY349" s="205">
        <f>'Prof Practice Rating Scale'!B349</f>
        <v>3.47</v>
      </c>
      <c r="BZ349" s="43" t="str">
        <f>'Prof Practice Rating Scale'!A349</f>
        <v>Distinguished</v>
      </c>
    </row>
    <row r="350" spans="14:78" x14ac:dyDescent="0.2">
      <c r="N350" s="206">
        <f>'Prof Practice Rating Scale'!B350</f>
        <v>3.48</v>
      </c>
      <c r="O350" s="207" t="str">
        <f>'Prof Practice Rating Scale'!A350</f>
        <v>Distinguished</v>
      </c>
      <c r="P350" s="33" t="str">
        <f t="shared" si="17"/>
        <v>Exceeds Goal - Exceeds the target for a majority of the student growth measures; meets all targets</v>
      </c>
      <c r="AC350" s="50"/>
      <c r="AU350" s="200">
        <v>3.4799999999999998E-2</v>
      </c>
      <c r="BY350" s="205">
        <f>'Prof Practice Rating Scale'!B350</f>
        <v>3.48</v>
      </c>
      <c r="BZ350" s="43" t="str">
        <f>'Prof Practice Rating Scale'!A350</f>
        <v>Distinguished</v>
      </c>
    </row>
    <row r="351" spans="14:78" x14ac:dyDescent="0.2">
      <c r="N351" s="206">
        <f>'Prof Practice Rating Scale'!B351</f>
        <v>3.49</v>
      </c>
      <c r="O351" s="207" t="str">
        <f>'Prof Practice Rating Scale'!A351</f>
        <v>Distinguished</v>
      </c>
      <c r="P351" s="33" t="str">
        <f t="shared" si="17"/>
        <v>Exceeds Goal - Exceeds the target for a majority of the student growth measures; meets all targets</v>
      </c>
      <c r="AC351" s="50"/>
      <c r="AU351" s="200">
        <v>3.49E-2</v>
      </c>
      <c r="BY351" s="205">
        <f>'Prof Practice Rating Scale'!B351</f>
        <v>3.49</v>
      </c>
      <c r="BZ351" s="43" t="str">
        <f>'Prof Practice Rating Scale'!A351</f>
        <v>Distinguished</v>
      </c>
    </row>
    <row r="352" spans="14:78" x14ac:dyDescent="0.2">
      <c r="N352" s="206">
        <f>'Prof Practice Rating Scale'!B352</f>
        <v>3.5</v>
      </c>
      <c r="O352" s="207" t="str">
        <f>'Prof Practice Rating Scale'!A352</f>
        <v>Distinguished</v>
      </c>
      <c r="P352" s="33" t="str">
        <f t="shared" si="17"/>
        <v>Exceeds Goal - Exceeds the target for a majority of the student growth measures; meets all targets</v>
      </c>
      <c r="AC352" s="50"/>
      <c r="AU352" s="200">
        <v>3.5000000000000003E-2</v>
      </c>
      <c r="BY352" s="205">
        <f>'Prof Practice Rating Scale'!B352</f>
        <v>3.5</v>
      </c>
      <c r="BZ352" s="43" t="str">
        <f>'Prof Practice Rating Scale'!A352</f>
        <v>Distinguished</v>
      </c>
    </row>
    <row r="353" spans="14:78" x14ac:dyDescent="0.2">
      <c r="N353" s="206">
        <f>'Prof Practice Rating Scale'!B353</f>
        <v>3.51</v>
      </c>
      <c r="O353" s="207" t="str">
        <f>'Prof Practice Rating Scale'!A353</f>
        <v>Distinguished</v>
      </c>
      <c r="P353" s="33" t="str">
        <f t="shared" si="17"/>
        <v>Exceeds Goal - Exceeds the target for a majority of the student growth measures; meets all targets</v>
      </c>
      <c r="AC353" s="50"/>
      <c r="AU353" s="200">
        <v>3.5099999999999999E-2</v>
      </c>
      <c r="BY353" s="205">
        <f>'Prof Practice Rating Scale'!B353</f>
        <v>3.51</v>
      </c>
      <c r="BZ353" s="43" t="str">
        <f>'Prof Practice Rating Scale'!A353</f>
        <v>Distinguished</v>
      </c>
    </row>
    <row r="354" spans="14:78" x14ac:dyDescent="0.2">
      <c r="N354" s="206">
        <f>'Prof Practice Rating Scale'!B354</f>
        <v>3.52</v>
      </c>
      <c r="O354" s="207" t="str">
        <f>'Prof Practice Rating Scale'!A354</f>
        <v>Distinguished</v>
      </c>
      <c r="P354" s="33" t="str">
        <f t="shared" si="17"/>
        <v>Exceeds Goal - Exceeds the target for a majority of the student growth measures; meets all targets</v>
      </c>
      <c r="AC354" s="50"/>
      <c r="AU354" s="200">
        <v>3.5200000000000002E-2</v>
      </c>
      <c r="BY354" s="205">
        <f>'Prof Practice Rating Scale'!B354</f>
        <v>3.52</v>
      </c>
      <c r="BZ354" s="43" t="str">
        <f>'Prof Practice Rating Scale'!A354</f>
        <v>Distinguished</v>
      </c>
    </row>
    <row r="355" spans="14:78" x14ac:dyDescent="0.2">
      <c r="N355" s="206">
        <f>'Prof Practice Rating Scale'!B355</f>
        <v>3.53</v>
      </c>
      <c r="O355" s="207" t="str">
        <f>'Prof Practice Rating Scale'!A355</f>
        <v>Distinguished</v>
      </c>
      <c r="P355" s="33" t="str">
        <f t="shared" si="17"/>
        <v>Exceeds Goal - Exceeds the target for a majority of the student growth measures; meets all targets</v>
      </c>
      <c r="AC355" s="50"/>
      <c r="AU355" s="200">
        <v>3.5299999999999998E-2</v>
      </c>
      <c r="BY355" s="205">
        <f>'Prof Practice Rating Scale'!B355</f>
        <v>3.53</v>
      </c>
      <c r="BZ355" s="43" t="str">
        <f>'Prof Practice Rating Scale'!A355</f>
        <v>Distinguished</v>
      </c>
    </row>
    <row r="356" spans="14:78" x14ac:dyDescent="0.2">
      <c r="N356" s="206">
        <f>'Prof Practice Rating Scale'!B356</f>
        <v>3.54</v>
      </c>
      <c r="O356" s="207" t="str">
        <f>'Prof Practice Rating Scale'!A356</f>
        <v>Distinguished</v>
      </c>
      <c r="P356" s="33" t="str">
        <f t="shared" si="17"/>
        <v>Exceeds Goal - Exceeds the target for a majority of the student growth measures; meets all targets</v>
      </c>
      <c r="AC356" s="50"/>
      <c r="AU356" s="200">
        <v>3.5400000000000001E-2</v>
      </c>
      <c r="BY356" s="205">
        <f>'Prof Practice Rating Scale'!B356</f>
        <v>3.54</v>
      </c>
      <c r="BZ356" s="43" t="str">
        <f>'Prof Practice Rating Scale'!A356</f>
        <v>Distinguished</v>
      </c>
    </row>
    <row r="357" spans="14:78" x14ac:dyDescent="0.2">
      <c r="N357" s="206">
        <f>'Prof Practice Rating Scale'!B357</f>
        <v>3.55</v>
      </c>
      <c r="O357" s="207" t="str">
        <f>'Prof Practice Rating Scale'!A357</f>
        <v>Distinguished</v>
      </c>
      <c r="P357" s="33" t="str">
        <f t="shared" si="17"/>
        <v>Exceeds Goal - Exceeds the target for a majority of the student growth measures; meets all targets</v>
      </c>
      <c r="AC357" s="50"/>
      <c r="AU357" s="200">
        <v>3.5499999999999997E-2</v>
      </c>
      <c r="BY357" s="205">
        <f>'Prof Practice Rating Scale'!B357</f>
        <v>3.55</v>
      </c>
      <c r="BZ357" s="43" t="str">
        <f>'Prof Practice Rating Scale'!A357</f>
        <v>Distinguished</v>
      </c>
    </row>
    <row r="358" spans="14:78" x14ac:dyDescent="0.2">
      <c r="N358" s="206">
        <f>'Prof Practice Rating Scale'!B358</f>
        <v>3.56</v>
      </c>
      <c r="O358" s="207" t="str">
        <f>'Prof Practice Rating Scale'!A358</f>
        <v>Distinguished</v>
      </c>
      <c r="P358" s="33" t="str">
        <f t="shared" si="17"/>
        <v>Exceeds Goal - Exceeds the target for a majority of the student growth measures; meets all targets</v>
      </c>
      <c r="AC358" s="50"/>
      <c r="AU358" s="200">
        <v>3.56E-2</v>
      </c>
      <c r="BY358" s="205">
        <f>'Prof Practice Rating Scale'!B358</f>
        <v>3.56</v>
      </c>
      <c r="BZ358" s="43" t="str">
        <f>'Prof Practice Rating Scale'!A358</f>
        <v>Distinguished</v>
      </c>
    </row>
    <row r="359" spans="14:78" x14ac:dyDescent="0.2">
      <c r="N359" s="206">
        <f>'Prof Practice Rating Scale'!B359</f>
        <v>3.57</v>
      </c>
      <c r="O359" s="207" t="str">
        <f>'Prof Practice Rating Scale'!A359</f>
        <v>Distinguished</v>
      </c>
      <c r="P359" s="33" t="str">
        <f t="shared" si="17"/>
        <v>Exceeds Goal - Exceeds the target for a majority of the student growth measures; meets all targets</v>
      </c>
      <c r="AC359" s="50"/>
      <c r="AU359" s="200">
        <v>3.5700000000000003E-2</v>
      </c>
      <c r="BY359" s="205">
        <f>'Prof Practice Rating Scale'!B359</f>
        <v>3.57</v>
      </c>
      <c r="BZ359" s="43" t="str">
        <f>'Prof Practice Rating Scale'!A359</f>
        <v>Distinguished</v>
      </c>
    </row>
    <row r="360" spans="14:78" x14ac:dyDescent="0.2">
      <c r="N360" s="206">
        <f>'Prof Practice Rating Scale'!B360</f>
        <v>3.58</v>
      </c>
      <c r="O360" s="207" t="str">
        <f>'Prof Practice Rating Scale'!A360</f>
        <v>Distinguished</v>
      </c>
      <c r="P360" s="33" t="str">
        <f t="shared" si="17"/>
        <v>Exceeds Goal - Exceeds the target for a majority of the student growth measures; meets all targets</v>
      </c>
      <c r="AC360" s="50"/>
      <c r="AU360" s="200">
        <v>3.5799999999999998E-2</v>
      </c>
      <c r="BY360" s="205">
        <f>'Prof Practice Rating Scale'!B360</f>
        <v>3.58</v>
      </c>
      <c r="BZ360" s="43" t="str">
        <f>'Prof Practice Rating Scale'!A360</f>
        <v>Distinguished</v>
      </c>
    </row>
    <row r="361" spans="14:78" x14ac:dyDescent="0.2">
      <c r="N361" s="206">
        <f>'Prof Practice Rating Scale'!B361</f>
        <v>3.59</v>
      </c>
      <c r="O361" s="207" t="str">
        <f>'Prof Practice Rating Scale'!A361</f>
        <v>Distinguished</v>
      </c>
      <c r="P361" s="33" t="str">
        <f t="shared" si="17"/>
        <v>Exceeds Goal - Exceeds the target for a majority of the student growth measures; meets all targets</v>
      </c>
      <c r="AC361" s="50"/>
      <c r="AU361" s="200">
        <v>3.5900000000000001E-2</v>
      </c>
      <c r="BY361" s="205">
        <f>'Prof Practice Rating Scale'!B361</f>
        <v>3.59</v>
      </c>
      <c r="BZ361" s="43" t="str">
        <f>'Prof Practice Rating Scale'!A361</f>
        <v>Distinguished</v>
      </c>
    </row>
    <row r="362" spans="14:78" x14ac:dyDescent="0.2">
      <c r="N362" s="206">
        <f>'Prof Practice Rating Scale'!B362</f>
        <v>3.6</v>
      </c>
      <c r="O362" s="207" t="str">
        <f>'Prof Practice Rating Scale'!A362</f>
        <v>Distinguished</v>
      </c>
      <c r="P362" s="33" t="str">
        <f t="shared" si="17"/>
        <v>Exceeds Goal - Exceeds the target for a majority of the student growth measures; meets all targets</v>
      </c>
      <c r="AC362" s="50"/>
      <c r="AU362" s="200">
        <v>3.5999999999999997E-2</v>
      </c>
      <c r="BY362" s="205">
        <f>'Prof Practice Rating Scale'!B362</f>
        <v>3.6</v>
      </c>
      <c r="BZ362" s="43" t="str">
        <f>'Prof Practice Rating Scale'!A362</f>
        <v>Distinguished</v>
      </c>
    </row>
    <row r="363" spans="14:78" x14ac:dyDescent="0.2">
      <c r="N363" s="206">
        <f>'Prof Practice Rating Scale'!B363</f>
        <v>3.61</v>
      </c>
      <c r="O363" s="207" t="str">
        <f>'Prof Practice Rating Scale'!A363</f>
        <v>Distinguished</v>
      </c>
      <c r="P363" s="33" t="str">
        <f t="shared" si="17"/>
        <v>Exceeds Goal - Exceeds the target for a majority of the student growth measures; meets all targets</v>
      </c>
      <c r="AC363" s="50"/>
      <c r="AU363" s="200">
        <v>3.61E-2</v>
      </c>
      <c r="BY363" s="205">
        <f>'Prof Practice Rating Scale'!B363</f>
        <v>3.61</v>
      </c>
      <c r="BZ363" s="43" t="str">
        <f>'Prof Practice Rating Scale'!A363</f>
        <v>Distinguished</v>
      </c>
    </row>
    <row r="364" spans="14:78" x14ac:dyDescent="0.2">
      <c r="N364" s="206">
        <f>'Prof Practice Rating Scale'!B364</f>
        <v>3.62</v>
      </c>
      <c r="O364" s="207" t="str">
        <f>'Prof Practice Rating Scale'!A364</f>
        <v>Distinguished</v>
      </c>
      <c r="P364" s="33" t="str">
        <f t="shared" si="17"/>
        <v>Exceeds Goal - Exceeds the target for a majority of the student growth measures; meets all targets</v>
      </c>
      <c r="AC364" s="50"/>
      <c r="AU364" s="200">
        <v>3.6200000000000003E-2</v>
      </c>
      <c r="BY364" s="205">
        <f>'Prof Practice Rating Scale'!B364</f>
        <v>3.62</v>
      </c>
      <c r="BZ364" s="43" t="str">
        <f>'Prof Practice Rating Scale'!A364</f>
        <v>Distinguished</v>
      </c>
    </row>
    <row r="365" spans="14:78" x14ac:dyDescent="0.2">
      <c r="N365" s="206">
        <f>'Prof Practice Rating Scale'!B365</f>
        <v>3.63</v>
      </c>
      <c r="O365" s="207" t="str">
        <f>'Prof Practice Rating Scale'!A365</f>
        <v>Distinguished</v>
      </c>
      <c r="P365" s="33" t="str">
        <f t="shared" si="17"/>
        <v>Exceeds Goal - Exceeds the target for a majority of the student growth measures; meets all targets</v>
      </c>
      <c r="AC365" s="50"/>
      <c r="AU365" s="200">
        <v>3.6299999999999999E-2</v>
      </c>
      <c r="BY365" s="205">
        <f>'Prof Practice Rating Scale'!B365</f>
        <v>3.63</v>
      </c>
      <c r="BZ365" s="43" t="str">
        <f>'Prof Practice Rating Scale'!A365</f>
        <v>Distinguished</v>
      </c>
    </row>
    <row r="366" spans="14:78" x14ac:dyDescent="0.2">
      <c r="N366" s="206">
        <f>'Prof Practice Rating Scale'!B366</f>
        <v>3.64</v>
      </c>
      <c r="O366" s="207" t="str">
        <f>'Prof Practice Rating Scale'!A366</f>
        <v>Distinguished</v>
      </c>
      <c r="P366" s="33" t="str">
        <f t="shared" si="17"/>
        <v>Exceeds Goal - Exceeds the target for a majority of the student growth measures; meets all targets</v>
      </c>
      <c r="AC366" s="50"/>
      <c r="AU366" s="200">
        <v>3.6400000000000002E-2</v>
      </c>
      <c r="BY366" s="205">
        <f>'Prof Practice Rating Scale'!B366</f>
        <v>3.64</v>
      </c>
      <c r="BZ366" s="43" t="str">
        <f>'Prof Practice Rating Scale'!A366</f>
        <v>Distinguished</v>
      </c>
    </row>
    <row r="367" spans="14:78" x14ac:dyDescent="0.2">
      <c r="N367" s="206">
        <f>'Prof Practice Rating Scale'!B367</f>
        <v>3.65</v>
      </c>
      <c r="O367" s="207" t="str">
        <f>'Prof Practice Rating Scale'!A367</f>
        <v>Distinguished</v>
      </c>
      <c r="P367" s="33" t="str">
        <f t="shared" si="17"/>
        <v>Exceeds Goal - Exceeds the target for a majority of the student growth measures; meets all targets</v>
      </c>
      <c r="AC367" s="50"/>
      <c r="AU367" s="200">
        <v>3.6499999999999998E-2</v>
      </c>
      <c r="BY367" s="205">
        <f>'Prof Practice Rating Scale'!B367</f>
        <v>3.65</v>
      </c>
      <c r="BZ367" s="43" t="str">
        <f>'Prof Practice Rating Scale'!A367</f>
        <v>Distinguished</v>
      </c>
    </row>
    <row r="368" spans="14:78" x14ac:dyDescent="0.2">
      <c r="N368" s="206">
        <f>'Prof Practice Rating Scale'!B368</f>
        <v>3.66</v>
      </c>
      <c r="O368" s="207" t="str">
        <f>'Prof Practice Rating Scale'!A368</f>
        <v>Distinguished</v>
      </c>
      <c r="P368" s="33" t="str">
        <f t="shared" si="17"/>
        <v>Exceeds Goal - Exceeds the target for a majority of the student growth measures; meets all targets</v>
      </c>
      <c r="AC368" s="50"/>
      <c r="AU368" s="200">
        <v>3.6600000000000001E-2</v>
      </c>
      <c r="BY368" s="205">
        <f>'Prof Practice Rating Scale'!B368</f>
        <v>3.66</v>
      </c>
      <c r="BZ368" s="43" t="str">
        <f>'Prof Practice Rating Scale'!A368</f>
        <v>Distinguished</v>
      </c>
    </row>
    <row r="369" spans="14:78" x14ac:dyDescent="0.2">
      <c r="N369" s="206">
        <f>'Prof Practice Rating Scale'!B369</f>
        <v>3.67</v>
      </c>
      <c r="O369" s="207" t="str">
        <f>'Prof Practice Rating Scale'!A369</f>
        <v>Distinguished</v>
      </c>
      <c r="P369" s="33" t="str">
        <f t="shared" si="17"/>
        <v>Exceeds Goal - Exceeds the target for a majority of the student growth measures; meets all targets</v>
      </c>
      <c r="AC369" s="50"/>
      <c r="AU369" s="200">
        <v>3.6700000000000003E-2</v>
      </c>
      <c r="BY369" s="205">
        <f>'Prof Practice Rating Scale'!B369</f>
        <v>3.67</v>
      </c>
      <c r="BZ369" s="43" t="str">
        <f>'Prof Practice Rating Scale'!A369</f>
        <v>Distinguished</v>
      </c>
    </row>
    <row r="370" spans="14:78" x14ac:dyDescent="0.2">
      <c r="N370" s="206">
        <f>'Prof Practice Rating Scale'!B370</f>
        <v>3.68</v>
      </c>
      <c r="O370" s="207" t="str">
        <f>'Prof Practice Rating Scale'!A370</f>
        <v>Distinguished</v>
      </c>
      <c r="P370" s="33" t="str">
        <f t="shared" si="17"/>
        <v>Exceeds Goal - Exceeds the target for a majority of the student growth measures; meets all targets</v>
      </c>
      <c r="AC370" s="50"/>
      <c r="AU370" s="200">
        <v>3.6799999999999999E-2</v>
      </c>
      <c r="BY370" s="205">
        <f>'Prof Practice Rating Scale'!B370</f>
        <v>3.68</v>
      </c>
      <c r="BZ370" s="43" t="str">
        <f>'Prof Practice Rating Scale'!A370</f>
        <v>Distinguished</v>
      </c>
    </row>
    <row r="371" spans="14:78" x14ac:dyDescent="0.2">
      <c r="N371" s="206">
        <f>'Prof Practice Rating Scale'!B371</f>
        <v>3.69</v>
      </c>
      <c r="O371" s="207" t="str">
        <f>'Prof Practice Rating Scale'!A371</f>
        <v>Distinguished</v>
      </c>
      <c r="P371" s="33" t="str">
        <f t="shared" si="17"/>
        <v>Exceeds Goal - Exceeds the target for a majority of the student growth measures; meets all targets</v>
      </c>
      <c r="AC371" s="50"/>
      <c r="AU371" s="200">
        <v>3.6900000000000002E-2</v>
      </c>
      <c r="BY371" s="205">
        <f>'Prof Practice Rating Scale'!B371</f>
        <v>3.69</v>
      </c>
      <c r="BZ371" s="43" t="str">
        <f>'Prof Practice Rating Scale'!A371</f>
        <v>Distinguished</v>
      </c>
    </row>
    <row r="372" spans="14:78" x14ac:dyDescent="0.2">
      <c r="N372" s="206">
        <f>'Prof Practice Rating Scale'!B372</f>
        <v>3.7</v>
      </c>
      <c r="O372" s="207" t="str">
        <f>'Prof Practice Rating Scale'!A372</f>
        <v>Distinguished</v>
      </c>
      <c r="P372" s="33" t="str">
        <f t="shared" si="17"/>
        <v>Exceeds Goal - Exceeds the target for a majority of the student growth measures; meets all targets</v>
      </c>
      <c r="AC372" s="50"/>
      <c r="AU372" s="200">
        <v>3.6999999999999998E-2</v>
      </c>
      <c r="BY372" s="205">
        <f>'Prof Practice Rating Scale'!B372</f>
        <v>3.7</v>
      </c>
      <c r="BZ372" s="43" t="str">
        <f>'Prof Practice Rating Scale'!A372</f>
        <v>Distinguished</v>
      </c>
    </row>
    <row r="373" spans="14:78" x14ac:dyDescent="0.2">
      <c r="N373" s="206">
        <f>'Prof Practice Rating Scale'!B373</f>
        <v>3.71</v>
      </c>
      <c r="O373" s="207" t="str">
        <f>'Prof Practice Rating Scale'!A373</f>
        <v>Distinguished</v>
      </c>
      <c r="P373" s="33" t="str">
        <f t="shared" si="17"/>
        <v>Exceeds Goal - Exceeds the target for a majority of the student growth measures; meets all targets</v>
      </c>
      <c r="AC373" s="50"/>
      <c r="AU373" s="200">
        <v>3.7100000000000001E-2</v>
      </c>
      <c r="BY373" s="205">
        <f>'Prof Practice Rating Scale'!B373</f>
        <v>3.71</v>
      </c>
      <c r="BZ373" s="43" t="str">
        <f>'Prof Practice Rating Scale'!A373</f>
        <v>Distinguished</v>
      </c>
    </row>
    <row r="374" spans="14:78" x14ac:dyDescent="0.2">
      <c r="N374" s="206">
        <f>'Prof Practice Rating Scale'!B374</f>
        <v>3.72</v>
      </c>
      <c r="O374" s="207" t="str">
        <f>'Prof Practice Rating Scale'!A374</f>
        <v>Distinguished</v>
      </c>
      <c r="P374" s="33" t="str">
        <f t="shared" si="17"/>
        <v>Exceeds Goal - Exceeds the target for a majority of the student growth measures; meets all targets</v>
      </c>
      <c r="AC374" s="50"/>
      <c r="AU374" s="200">
        <v>3.7199999999999997E-2</v>
      </c>
      <c r="BY374" s="205">
        <f>'Prof Practice Rating Scale'!B374</f>
        <v>3.72</v>
      </c>
      <c r="BZ374" s="43" t="str">
        <f>'Prof Practice Rating Scale'!A374</f>
        <v>Distinguished</v>
      </c>
    </row>
    <row r="375" spans="14:78" x14ac:dyDescent="0.2">
      <c r="N375" s="206">
        <f>'Prof Practice Rating Scale'!B375</f>
        <v>3.73</v>
      </c>
      <c r="O375" s="207" t="str">
        <f>'Prof Practice Rating Scale'!A375</f>
        <v>Distinguished</v>
      </c>
      <c r="P375" s="33" t="str">
        <f t="shared" si="17"/>
        <v>Exceeds Goal - Exceeds the target for a majority of the student growth measures; meets all targets</v>
      </c>
      <c r="AC375" s="50"/>
      <c r="AU375" s="200">
        <v>3.73E-2</v>
      </c>
      <c r="BY375" s="205">
        <f>'Prof Practice Rating Scale'!B375</f>
        <v>3.73</v>
      </c>
      <c r="BZ375" s="43" t="str">
        <f>'Prof Practice Rating Scale'!A375</f>
        <v>Distinguished</v>
      </c>
    </row>
    <row r="376" spans="14:78" x14ac:dyDescent="0.2">
      <c r="N376" s="206">
        <f>'Prof Practice Rating Scale'!B376</f>
        <v>3.74</v>
      </c>
      <c r="O376" s="207" t="str">
        <f>'Prof Practice Rating Scale'!A376</f>
        <v>Distinguished</v>
      </c>
      <c r="P376" s="33" t="str">
        <f t="shared" si="17"/>
        <v>Exceeds Goal - Exceeds the target for a majority of the student growth measures; meets all targets</v>
      </c>
      <c r="AC376" s="50"/>
      <c r="AU376" s="200">
        <v>3.7400000000000003E-2</v>
      </c>
      <c r="BY376" s="205">
        <f>'Prof Practice Rating Scale'!B376</f>
        <v>3.74</v>
      </c>
      <c r="BZ376" s="43" t="str">
        <f>'Prof Practice Rating Scale'!A376</f>
        <v>Distinguished</v>
      </c>
    </row>
    <row r="377" spans="14:78" x14ac:dyDescent="0.2">
      <c r="N377" s="206">
        <f>'Prof Practice Rating Scale'!B377</f>
        <v>3.75</v>
      </c>
      <c r="O377" s="207" t="str">
        <f>'Prof Practice Rating Scale'!A377</f>
        <v>Distinguished</v>
      </c>
      <c r="P377" s="33" t="str">
        <f t="shared" si="17"/>
        <v>Exceeds Goal - Exceeds the target for a majority of the student growth measures; meets all targets</v>
      </c>
      <c r="AC377" s="50"/>
      <c r="AU377" s="200">
        <v>3.7499999999999999E-2</v>
      </c>
      <c r="BY377" s="205">
        <f>'Prof Practice Rating Scale'!B377</f>
        <v>3.75</v>
      </c>
      <c r="BZ377" s="43" t="str">
        <f>'Prof Practice Rating Scale'!A377</f>
        <v>Distinguished</v>
      </c>
    </row>
    <row r="378" spans="14:78" x14ac:dyDescent="0.2">
      <c r="N378" s="206">
        <f>'Prof Practice Rating Scale'!B378</f>
        <v>3.76</v>
      </c>
      <c r="O378" s="207" t="str">
        <f>'Prof Practice Rating Scale'!A378</f>
        <v>Distinguished</v>
      </c>
      <c r="P378" s="33" t="str">
        <f t="shared" si="17"/>
        <v>Exceeds Goal - Exceeds the target for a majority of the student growth measures; meets all targets</v>
      </c>
      <c r="AC378" s="50"/>
      <c r="AU378" s="200">
        <v>3.7600000000000001E-2</v>
      </c>
      <c r="BY378" s="205">
        <f>'Prof Practice Rating Scale'!B378</f>
        <v>3.76</v>
      </c>
      <c r="BZ378" s="43" t="str">
        <f>'Prof Practice Rating Scale'!A378</f>
        <v>Distinguished</v>
      </c>
    </row>
    <row r="379" spans="14:78" x14ac:dyDescent="0.2">
      <c r="N379" s="206">
        <f>'Prof Practice Rating Scale'!B379</f>
        <v>3.77</v>
      </c>
      <c r="O379" s="207" t="str">
        <f>'Prof Practice Rating Scale'!A379</f>
        <v>Distinguished</v>
      </c>
      <c r="P379" s="33" t="str">
        <f t="shared" si="17"/>
        <v>Exceeds Goal - Exceeds the target for a majority of the student growth measures; meets all targets</v>
      </c>
      <c r="AC379" s="50"/>
      <c r="AU379" s="200">
        <v>3.7699999999999997E-2</v>
      </c>
      <c r="BY379" s="205">
        <f>'Prof Practice Rating Scale'!B379</f>
        <v>3.77</v>
      </c>
      <c r="BZ379" s="43" t="str">
        <f>'Prof Practice Rating Scale'!A379</f>
        <v>Distinguished</v>
      </c>
    </row>
    <row r="380" spans="14:78" x14ac:dyDescent="0.2">
      <c r="N380" s="206">
        <f>'Prof Practice Rating Scale'!B380</f>
        <v>3.78</v>
      </c>
      <c r="O380" s="207" t="str">
        <f>'Prof Practice Rating Scale'!A380</f>
        <v>Distinguished</v>
      </c>
      <c r="P380" s="33" t="str">
        <f t="shared" si="17"/>
        <v>Exceeds Goal - Exceeds the target for a majority of the student growth measures; meets all targets</v>
      </c>
      <c r="AC380" s="50"/>
      <c r="AU380" s="200">
        <v>3.78E-2</v>
      </c>
      <c r="BY380" s="205">
        <f>'Prof Practice Rating Scale'!B380</f>
        <v>3.78</v>
      </c>
      <c r="BZ380" s="43" t="str">
        <f>'Prof Practice Rating Scale'!A380</f>
        <v>Distinguished</v>
      </c>
    </row>
    <row r="381" spans="14:78" x14ac:dyDescent="0.2">
      <c r="N381" s="206">
        <f>'Prof Practice Rating Scale'!B381</f>
        <v>3.79</v>
      </c>
      <c r="O381" s="207" t="str">
        <f>'Prof Practice Rating Scale'!A381</f>
        <v>Distinguished</v>
      </c>
      <c r="P381" s="33" t="str">
        <f t="shared" si="17"/>
        <v>Exceeds Goal - Exceeds the target for a majority of the student growth measures; meets all targets</v>
      </c>
      <c r="AC381" s="50"/>
      <c r="AU381" s="200">
        <v>3.7900000000000003E-2</v>
      </c>
      <c r="BY381" s="205">
        <f>'Prof Practice Rating Scale'!B381</f>
        <v>3.79</v>
      </c>
      <c r="BZ381" s="43" t="str">
        <f>'Prof Practice Rating Scale'!A381</f>
        <v>Distinguished</v>
      </c>
    </row>
    <row r="382" spans="14:78" x14ac:dyDescent="0.2">
      <c r="N382" s="206">
        <f>'Prof Practice Rating Scale'!B382</f>
        <v>3.8</v>
      </c>
      <c r="O382" s="207" t="str">
        <f>'Prof Practice Rating Scale'!A382</f>
        <v>Distinguished</v>
      </c>
      <c r="P382" s="33" t="str">
        <f t="shared" si="17"/>
        <v>Exceeds Goal - Exceeds the target for a majority of the student growth measures; meets all targets</v>
      </c>
      <c r="AC382" s="50"/>
      <c r="AU382" s="200">
        <v>3.7999999999999999E-2</v>
      </c>
      <c r="BY382" s="205">
        <f>'Prof Practice Rating Scale'!B382</f>
        <v>3.8</v>
      </c>
      <c r="BZ382" s="43" t="str">
        <f>'Prof Practice Rating Scale'!A382</f>
        <v>Distinguished</v>
      </c>
    </row>
    <row r="383" spans="14:78" x14ac:dyDescent="0.2">
      <c r="N383" s="206">
        <f>'Prof Practice Rating Scale'!B383</f>
        <v>3.81</v>
      </c>
      <c r="O383" s="207" t="str">
        <f>'Prof Practice Rating Scale'!A383</f>
        <v>Distinguished</v>
      </c>
      <c r="P383" s="33" t="str">
        <f t="shared" si="17"/>
        <v>Exceeds Goal - Exceeds the target for a majority of the student growth measures; meets all targets</v>
      </c>
      <c r="AC383" s="50"/>
      <c r="AU383" s="200">
        <v>3.8100000000000002E-2</v>
      </c>
      <c r="BY383" s="205">
        <f>'Prof Practice Rating Scale'!B383</f>
        <v>3.81</v>
      </c>
      <c r="BZ383" s="43" t="str">
        <f>'Prof Practice Rating Scale'!A383</f>
        <v>Distinguished</v>
      </c>
    </row>
    <row r="384" spans="14:78" x14ac:dyDescent="0.2">
      <c r="N384" s="206">
        <f>'Prof Practice Rating Scale'!B384</f>
        <v>3.82</v>
      </c>
      <c r="O384" s="207" t="str">
        <f>'Prof Practice Rating Scale'!A384</f>
        <v>Distinguished</v>
      </c>
      <c r="P384" s="33" t="str">
        <f t="shared" si="17"/>
        <v>Exceeds Goal - Exceeds the target for a majority of the student growth measures; meets all targets</v>
      </c>
      <c r="AC384" s="50"/>
      <c r="AU384" s="200">
        <v>3.8199999999999998E-2</v>
      </c>
      <c r="BY384" s="205">
        <f>'Prof Practice Rating Scale'!B384</f>
        <v>3.82</v>
      </c>
      <c r="BZ384" s="43" t="str">
        <f>'Prof Practice Rating Scale'!A384</f>
        <v>Distinguished</v>
      </c>
    </row>
    <row r="385" spans="14:78" x14ac:dyDescent="0.2">
      <c r="N385" s="206">
        <f>'Prof Practice Rating Scale'!B385</f>
        <v>3.83</v>
      </c>
      <c r="O385" s="207" t="str">
        <f>'Prof Practice Rating Scale'!A385</f>
        <v>Distinguished</v>
      </c>
      <c r="P385" s="33" t="str">
        <f t="shared" si="17"/>
        <v>Exceeds Goal - Exceeds the target for a majority of the student growth measures; meets all targets</v>
      </c>
      <c r="AC385" s="50"/>
      <c r="AU385" s="200">
        <v>3.8300000000000001E-2</v>
      </c>
      <c r="BY385" s="205">
        <f>'Prof Practice Rating Scale'!B385</f>
        <v>3.83</v>
      </c>
      <c r="BZ385" s="43" t="str">
        <f>'Prof Practice Rating Scale'!A385</f>
        <v>Distinguished</v>
      </c>
    </row>
    <row r="386" spans="14:78" x14ac:dyDescent="0.2">
      <c r="N386" s="206">
        <f>'Prof Practice Rating Scale'!B386</f>
        <v>3.84</v>
      </c>
      <c r="O386" s="207" t="str">
        <f>'Prof Practice Rating Scale'!A386</f>
        <v>Distinguished</v>
      </c>
      <c r="P386" s="33" t="str">
        <f t="shared" si="17"/>
        <v>Exceeds Goal - Exceeds the target for a majority of the student growth measures; meets all targets</v>
      </c>
      <c r="AC386" s="50"/>
      <c r="AU386" s="200">
        <v>3.8399999999999997E-2</v>
      </c>
      <c r="BY386" s="205">
        <f>'Prof Practice Rating Scale'!B386</f>
        <v>3.84</v>
      </c>
      <c r="BZ386" s="43" t="str">
        <f>'Prof Practice Rating Scale'!A386</f>
        <v>Distinguished</v>
      </c>
    </row>
    <row r="387" spans="14:78" x14ac:dyDescent="0.2">
      <c r="N387" s="206">
        <f>'Prof Practice Rating Scale'!B387</f>
        <v>3.85</v>
      </c>
      <c r="O387" s="207" t="str">
        <f>'Prof Practice Rating Scale'!A387</f>
        <v>Distinguished</v>
      </c>
      <c r="P387" s="33" t="str">
        <f t="shared" si="17"/>
        <v>Exceeds Goal - Exceeds the target for a majority of the student growth measures; meets all targets</v>
      </c>
      <c r="AC387" s="50"/>
      <c r="AU387" s="200">
        <v>3.85E-2</v>
      </c>
      <c r="BY387" s="205">
        <f>'Prof Practice Rating Scale'!B387</f>
        <v>3.85</v>
      </c>
      <c r="BZ387" s="43" t="str">
        <f>'Prof Practice Rating Scale'!A387</f>
        <v>Distinguished</v>
      </c>
    </row>
    <row r="388" spans="14:78" x14ac:dyDescent="0.2">
      <c r="N388" s="206">
        <f>'Prof Practice Rating Scale'!B388</f>
        <v>3.86</v>
      </c>
      <c r="O388" s="207" t="str">
        <f>'Prof Practice Rating Scale'!A388</f>
        <v>Distinguished</v>
      </c>
      <c r="P388" s="33" t="str">
        <f t="shared" si="17"/>
        <v>Exceeds Goal - Exceeds the target for a majority of the student growth measures; meets all targets</v>
      </c>
      <c r="AC388" s="50"/>
      <c r="AU388" s="200">
        <v>3.8600000000000002E-2</v>
      </c>
      <c r="BY388" s="205">
        <f>'Prof Practice Rating Scale'!B388</f>
        <v>3.86</v>
      </c>
      <c r="BZ388" s="43" t="str">
        <f>'Prof Practice Rating Scale'!A388</f>
        <v>Distinguished</v>
      </c>
    </row>
    <row r="389" spans="14:78" x14ac:dyDescent="0.2">
      <c r="N389" s="206">
        <f>'Prof Practice Rating Scale'!B389</f>
        <v>3.87</v>
      </c>
      <c r="O389" s="207" t="str">
        <f>'Prof Practice Rating Scale'!A389</f>
        <v>Distinguished</v>
      </c>
      <c r="P389" s="33" t="str">
        <f t="shared" si="17"/>
        <v>Exceeds Goal - Exceeds the target for a majority of the student growth measures; meets all targets</v>
      </c>
      <c r="AC389" s="50"/>
      <c r="AU389" s="200">
        <v>3.8699999999999998E-2</v>
      </c>
      <c r="BY389" s="205">
        <f>'Prof Practice Rating Scale'!B389</f>
        <v>3.87</v>
      </c>
      <c r="BZ389" s="43" t="str">
        <f>'Prof Practice Rating Scale'!A389</f>
        <v>Distinguished</v>
      </c>
    </row>
    <row r="390" spans="14:78" x14ac:dyDescent="0.2">
      <c r="N390" s="206">
        <f>'Prof Practice Rating Scale'!B390</f>
        <v>3.88</v>
      </c>
      <c r="O390" s="207" t="str">
        <f>'Prof Practice Rating Scale'!A390</f>
        <v>Distinguished</v>
      </c>
      <c r="P390" s="33" t="str">
        <f t="shared" si="17"/>
        <v>Exceeds Goal - Exceeds the target for a majority of the student growth measures; meets all targets</v>
      </c>
      <c r="AC390" s="50"/>
      <c r="AU390" s="200">
        <v>3.8800000000000001E-2</v>
      </c>
      <c r="BY390" s="205">
        <f>'Prof Practice Rating Scale'!B390</f>
        <v>3.88</v>
      </c>
      <c r="BZ390" s="43" t="str">
        <f>'Prof Practice Rating Scale'!A390</f>
        <v>Distinguished</v>
      </c>
    </row>
    <row r="391" spans="14:78" x14ac:dyDescent="0.2">
      <c r="N391" s="206">
        <f>'Prof Practice Rating Scale'!B391</f>
        <v>3.89</v>
      </c>
      <c r="O391" s="207" t="str">
        <f>'Prof Practice Rating Scale'!A391</f>
        <v>Distinguished</v>
      </c>
      <c r="P391" s="33" t="str">
        <f t="shared" si="17"/>
        <v>Exceeds Goal - Exceeds the target for a majority of the student growth measures; meets all targets</v>
      </c>
      <c r="AC391" s="50"/>
      <c r="AU391" s="200">
        <v>3.8899999999999997E-2</v>
      </c>
      <c r="BY391" s="205">
        <f>'Prof Practice Rating Scale'!B391</f>
        <v>3.89</v>
      </c>
      <c r="BZ391" s="43" t="str">
        <f>'Prof Practice Rating Scale'!A391</f>
        <v>Distinguished</v>
      </c>
    </row>
    <row r="392" spans="14:78" x14ac:dyDescent="0.2">
      <c r="N392" s="206">
        <f>'Prof Practice Rating Scale'!B392</f>
        <v>3.9</v>
      </c>
      <c r="O392" s="207" t="str">
        <f>'Prof Practice Rating Scale'!A392</f>
        <v>Distinguished</v>
      </c>
      <c r="P392" s="33" t="str">
        <f t="shared" si="17"/>
        <v>Exceeds Goal - Exceeds the target for a majority of the student growth measures; meets all targets</v>
      </c>
      <c r="AC392" s="50"/>
      <c r="AU392" s="200">
        <v>3.9E-2</v>
      </c>
      <c r="BY392" s="205">
        <f>'Prof Practice Rating Scale'!B392</f>
        <v>3.9</v>
      </c>
      <c r="BZ392" s="43" t="str">
        <f>'Prof Practice Rating Scale'!A392</f>
        <v>Distinguished</v>
      </c>
    </row>
    <row r="393" spans="14:78" x14ac:dyDescent="0.2">
      <c r="N393" s="206">
        <f>'Prof Practice Rating Scale'!B393</f>
        <v>3.91</v>
      </c>
      <c r="O393" s="207" t="str">
        <f>'Prof Practice Rating Scale'!A393</f>
        <v>Distinguished</v>
      </c>
      <c r="P393" s="33" t="str">
        <f t="shared" si="17"/>
        <v>Exceeds Goal - Exceeds the target for a majority of the student growth measures; meets all targets</v>
      </c>
      <c r="AC393" s="50"/>
      <c r="AU393" s="200">
        <v>3.9100000000000003E-2</v>
      </c>
      <c r="BY393" s="205">
        <f>'Prof Practice Rating Scale'!B393</f>
        <v>3.91</v>
      </c>
      <c r="BZ393" s="43" t="str">
        <f>'Prof Practice Rating Scale'!A393</f>
        <v>Distinguished</v>
      </c>
    </row>
    <row r="394" spans="14:78" x14ac:dyDescent="0.2">
      <c r="N394" s="206">
        <f>'Prof Practice Rating Scale'!B394</f>
        <v>3.92</v>
      </c>
      <c r="O394" s="207" t="str">
        <f>'Prof Practice Rating Scale'!A394</f>
        <v>Distinguished</v>
      </c>
      <c r="P394" s="33" t="str">
        <f t="shared" si="17"/>
        <v>Exceeds Goal - Exceeds the target for a majority of the student growth measures; meets all targets</v>
      </c>
      <c r="AC394" s="50"/>
      <c r="AU394" s="200">
        <v>3.9199999999999999E-2</v>
      </c>
      <c r="BY394" s="205">
        <f>'Prof Practice Rating Scale'!B394</f>
        <v>3.92</v>
      </c>
      <c r="BZ394" s="43" t="str">
        <f>'Prof Practice Rating Scale'!A394</f>
        <v>Distinguished</v>
      </c>
    </row>
    <row r="395" spans="14:78" x14ac:dyDescent="0.2">
      <c r="N395" s="206">
        <f>'Prof Practice Rating Scale'!B395</f>
        <v>3.93</v>
      </c>
      <c r="O395" s="207" t="str">
        <f>'Prof Practice Rating Scale'!A395</f>
        <v>Distinguished</v>
      </c>
      <c r="P395" s="33" t="str">
        <f t="shared" si="17"/>
        <v>Exceeds Goal - Exceeds the target for a majority of the student growth measures; meets all targets</v>
      </c>
      <c r="AC395" s="50"/>
      <c r="AU395" s="200">
        <v>3.9300000000000002E-2</v>
      </c>
      <c r="BY395" s="205">
        <f>'Prof Practice Rating Scale'!B395</f>
        <v>3.93</v>
      </c>
      <c r="BZ395" s="43" t="str">
        <f>'Prof Practice Rating Scale'!A395</f>
        <v>Distinguished</v>
      </c>
    </row>
    <row r="396" spans="14:78" x14ac:dyDescent="0.2">
      <c r="N396" s="206">
        <f>'Prof Practice Rating Scale'!B396</f>
        <v>3.94</v>
      </c>
      <c r="O396" s="207" t="str">
        <f>'Prof Practice Rating Scale'!A396</f>
        <v>Distinguished</v>
      </c>
      <c r="P396" s="33" t="str">
        <f t="shared" si="17"/>
        <v>Exceeds Goal - Exceeds the target for a majority of the student growth measures; meets all targets</v>
      </c>
      <c r="AC396" s="50"/>
      <c r="AU396" s="200">
        <v>3.9399999999999998E-2</v>
      </c>
      <c r="BY396" s="205">
        <f>'Prof Practice Rating Scale'!B396</f>
        <v>3.94</v>
      </c>
      <c r="BZ396" s="43" t="str">
        <f>'Prof Practice Rating Scale'!A396</f>
        <v>Distinguished</v>
      </c>
    </row>
    <row r="397" spans="14:78" x14ac:dyDescent="0.2">
      <c r="N397" s="206">
        <f>'Prof Practice Rating Scale'!B397</f>
        <v>3.95</v>
      </c>
      <c r="O397" s="207" t="str">
        <f>'Prof Practice Rating Scale'!A397</f>
        <v>Distinguished</v>
      </c>
      <c r="P397" s="33" t="str">
        <f t="shared" si="17"/>
        <v>Exceeds Goal - Exceeds the target for a majority of the student growth measures; meets all targets</v>
      </c>
      <c r="AC397" s="50"/>
      <c r="AU397" s="200">
        <v>3.95E-2</v>
      </c>
      <c r="BY397" s="205">
        <f>'Prof Practice Rating Scale'!B397</f>
        <v>3.95</v>
      </c>
      <c r="BZ397" s="43" t="str">
        <f>'Prof Practice Rating Scale'!A397</f>
        <v>Distinguished</v>
      </c>
    </row>
    <row r="398" spans="14:78" x14ac:dyDescent="0.2">
      <c r="N398" s="206">
        <f>'Prof Practice Rating Scale'!B398</f>
        <v>3.96</v>
      </c>
      <c r="O398" s="207" t="str">
        <f>'Prof Practice Rating Scale'!A398</f>
        <v>Distinguished</v>
      </c>
      <c r="P398" s="33" t="str">
        <f t="shared" si="17"/>
        <v>Exceeds Goal - Exceeds the target for a majority of the student growth measures; meets all targets</v>
      </c>
      <c r="AC398" s="50"/>
      <c r="AU398" s="200">
        <v>3.9600000000000003E-2</v>
      </c>
      <c r="BY398" s="205">
        <f>'Prof Practice Rating Scale'!B398</f>
        <v>3.96</v>
      </c>
      <c r="BZ398" s="43" t="str">
        <f>'Prof Practice Rating Scale'!A398</f>
        <v>Distinguished</v>
      </c>
    </row>
    <row r="399" spans="14:78" x14ac:dyDescent="0.2">
      <c r="N399" s="206">
        <f>'Prof Practice Rating Scale'!B399</f>
        <v>3.97</v>
      </c>
      <c r="O399" s="207" t="str">
        <f>'Prof Practice Rating Scale'!A399</f>
        <v>Distinguished</v>
      </c>
      <c r="P399" s="33" t="str">
        <f t="shared" si="17"/>
        <v>Exceeds Goal - Exceeds the target for a majority of the student growth measures; meets all targets</v>
      </c>
      <c r="AC399" s="50"/>
      <c r="AU399" s="200">
        <v>3.9699999999999999E-2</v>
      </c>
      <c r="BY399" s="205">
        <f>'Prof Practice Rating Scale'!B399</f>
        <v>3.97</v>
      </c>
      <c r="BZ399" s="43" t="str">
        <f>'Prof Practice Rating Scale'!A399</f>
        <v>Distinguished</v>
      </c>
    </row>
    <row r="400" spans="14:78" x14ac:dyDescent="0.2">
      <c r="N400" s="206">
        <f>'Prof Practice Rating Scale'!B400</f>
        <v>3.98</v>
      </c>
      <c r="O400" s="207" t="str">
        <f>'Prof Practice Rating Scale'!A400</f>
        <v>Distinguished</v>
      </c>
      <c r="P400" s="33" t="str">
        <f t="shared" si="17"/>
        <v>Exceeds Goal - Exceeds the target for a majority of the student growth measures; meets all targets</v>
      </c>
      <c r="AC400" s="50"/>
      <c r="AU400" s="200">
        <v>3.9800000000000002E-2</v>
      </c>
      <c r="BY400" s="205">
        <f>'Prof Practice Rating Scale'!B400</f>
        <v>3.98</v>
      </c>
      <c r="BZ400" s="43" t="str">
        <f>'Prof Practice Rating Scale'!A400</f>
        <v>Distinguished</v>
      </c>
    </row>
    <row r="401" spans="14:78" x14ac:dyDescent="0.2">
      <c r="N401" s="206">
        <f>'Prof Practice Rating Scale'!B401</f>
        <v>3.99</v>
      </c>
      <c r="O401" s="207" t="str">
        <f>'Prof Practice Rating Scale'!A401</f>
        <v>Distinguished</v>
      </c>
      <c r="P401" s="33" t="str">
        <f t="shared" si="17"/>
        <v>Exceeds Goal - Exceeds the target for a majority of the student growth measures; meets all targets</v>
      </c>
      <c r="AC401" s="50"/>
      <c r="AU401" s="200">
        <v>3.9899999999999998E-2</v>
      </c>
      <c r="BY401" s="205">
        <f>'Prof Practice Rating Scale'!B401</f>
        <v>3.99</v>
      </c>
      <c r="BZ401" s="43" t="str">
        <f>'Prof Practice Rating Scale'!A401</f>
        <v>Distinguished</v>
      </c>
    </row>
    <row r="402" spans="14:78" x14ac:dyDescent="0.2">
      <c r="N402" s="206">
        <f>'Prof Practice Rating Scale'!B402</f>
        <v>4</v>
      </c>
      <c r="O402" s="207" t="str">
        <f>'Prof Practice Rating Scale'!A402</f>
        <v>Distinguished</v>
      </c>
      <c r="P402" s="33" t="str">
        <f t="shared" si="17"/>
        <v>Exceeds Goal - Exceeds the target for a majority of the student growth measures; meets all targets</v>
      </c>
      <c r="AC402" s="50"/>
      <c r="AU402" s="200">
        <v>0.04</v>
      </c>
      <c r="BY402" s="205">
        <f>'Prof Practice Rating Scale'!B402</f>
        <v>4</v>
      </c>
      <c r="BZ402" s="43" t="str">
        <f>'Prof Practice Rating Scale'!A402</f>
        <v>Distinguished</v>
      </c>
    </row>
    <row r="403" spans="14:78" x14ac:dyDescent="0.2">
      <c r="O403" s="33"/>
      <c r="AC403" s="50"/>
      <c r="AU403" s="200">
        <v>4.0099999999999997E-2</v>
      </c>
    </row>
    <row r="404" spans="14:78" x14ac:dyDescent="0.2">
      <c r="AC404" s="50"/>
      <c r="AU404" s="200">
        <v>4.02E-2</v>
      </c>
    </row>
    <row r="405" spans="14:78" x14ac:dyDescent="0.2">
      <c r="AC405" s="50"/>
      <c r="AU405" s="200">
        <v>4.0300000000000002E-2</v>
      </c>
    </row>
    <row r="406" spans="14:78" x14ac:dyDescent="0.2">
      <c r="AC406" s="50"/>
      <c r="AU406" s="200">
        <v>4.0399999999999998E-2</v>
      </c>
    </row>
    <row r="407" spans="14:78" x14ac:dyDescent="0.2">
      <c r="AC407" s="50"/>
      <c r="AU407" s="200">
        <v>4.0500000000000001E-2</v>
      </c>
    </row>
    <row r="408" spans="14:78" x14ac:dyDescent="0.2">
      <c r="AC408" s="50"/>
      <c r="AU408" s="200">
        <v>4.0599999999999997E-2</v>
      </c>
    </row>
    <row r="409" spans="14:78" x14ac:dyDescent="0.2">
      <c r="AC409" s="50"/>
      <c r="AU409" s="200">
        <v>4.07E-2</v>
      </c>
    </row>
    <row r="410" spans="14:78" x14ac:dyDescent="0.2">
      <c r="AC410" s="50"/>
      <c r="AU410" s="200">
        <v>4.0800000000000003E-2</v>
      </c>
    </row>
    <row r="411" spans="14:78" x14ac:dyDescent="0.2">
      <c r="AC411" s="50"/>
      <c r="AU411" s="200">
        <v>4.0899999999999999E-2</v>
      </c>
    </row>
    <row r="412" spans="14:78" x14ac:dyDescent="0.2">
      <c r="AC412" s="50"/>
      <c r="AU412" s="200">
        <v>4.1000000000000002E-2</v>
      </c>
    </row>
    <row r="413" spans="14:78" x14ac:dyDescent="0.2">
      <c r="AC413" s="50"/>
      <c r="AU413" s="200">
        <v>4.1099999999999998E-2</v>
      </c>
    </row>
    <row r="414" spans="14:78" x14ac:dyDescent="0.2">
      <c r="AC414" s="50"/>
      <c r="AU414" s="200">
        <v>4.1200000000000001E-2</v>
      </c>
    </row>
    <row r="415" spans="14:78" x14ac:dyDescent="0.2">
      <c r="AC415" s="50"/>
      <c r="AU415" s="200">
        <v>4.1300000000000003E-2</v>
      </c>
    </row>
    <row r="416" spans="14:78" x14ac:dyDescent="0.2">
      <c r="AC416" s="50"/>
      <c r="AU416" s="200">
        <v>4.1399999999999999E-2</v>
      </c>
    </row>
    <row r="417" spans="29:47" x14ac:dyDescent="0.2">
      <c r="AC417" s="50"/>
      <c r="AU417" s="200">
        <v>4.1500000000000002E-2</v>
      </c>
    </row>
    <row r="418" spans="29:47" x14ac:dyDescent="0.2">
      <c r="AC418" s="50"/>
      <c r="AU418" s="200">
        <v>4.1599999999999998E-2</v>
      </c>
    </row>
    <row r="419" spans="29:47" x14ac:dyDescent="0.2">
      <c r="AC419" s="50"/>
      <c r="AU419" s="200">
        <v>4.1700000000000001E-2</v>
      </c>
    </row>
    <row r="420" spans="29:47" x14ac:dyDescent="0.2">
      <c r="AC420" s="50"/>
      <c r="AU420" s="200">
        <v>4.1799999999999997E-2</v>
      </c>
    </row>
    <row r="421" spans="29:47" x14ac:dyDescent="0.2">
      <c r="AC421" s="50"/>
      <c r="AU421" s="200">
        <v>4.19E-2</v>
      </c>
    </row>
    <row r="422" spans="29:47" x14ac:dyDescent="0.2">
      <c r="AC422" s="50"/>
      <c r="AU422" s="200">
        <v>4.2000000000000003E-2</v>
      </c>
    </row>
    <row r="423" spans="29:47" x14ac:dyDescent="0.2">
      <c r="AC423" s="50"/>
      <c r="AU423" s="200">
        <v>4.2099999999999999E-2</v>
      </c>
    </row>
    <row r="424" spans="29:47" x14ac:dyDescent="0.2">
      <c r="AC424" s="50"/>
      <c r="AU424" s="200">
        <v>4.2200000000000001E-2</v>
      </c>
    </row>
    <row r="425" spans="29:47" x14ac:dyDescent="0.2">
      <c r="AC425" s="50"/>
      <c r="AU425" s="200">
        <v>4.2299999999999997E-2</v>
      </c>
    </row>
    <row r="426" spans="29:47" x14ac:dyDescent="0.2">
      <c r="AC426" s="50"/>
      <c r="AU426" s="200">
        <v>4.24E-2</v>
      </c>
    </row>
    <row r="427" spans="29:47" x14ac:dyDescent="0.2">
      <c r="AC427" s="50"/>
      <c r="AU427" s="200">
        <v>4.2500000000000003E-2</v>
      </c>
    </row>
    <row r="428" spans="29:47" x14ac:dyDescent="0.2">
      <c r="AC428" s="50"/>
      <c r="AU428" s="200">
        <v>4.2599999999999999E-2</v>
      </c>
    </row>
    <row r="429" spans="29:47" x14ac:dyDescent="0.2">
      <c r="AC429" s="50"/>
      <c r="AU429" s="200">
        <v>4.2700000000000002E-2</v>
      </c>
    </row>
    <row r="430" spans="29:47" x14ac:dyDescent="0.2">
      <c r="AC430" s="50"/>
      <c r="AU430" s="200">
        <v>4.2799999999999998E-2</v>
      </c>
    </row>
    <row r="431" spans="29:47" x14ac:dyDescent="0.2">
      <c r="AC431" s="50"/>
      <c r="AU431" s="200">
        <v>4.2900000000000001E-2</v>
      </c>
    </row>
    <row r="432" spans="29:47" x14ac:dyDescent="0.2">
      <c r="AC432" s="50"/>
      <c r="AU432" s="200">
        <v>4.2999999999999997E-2</v>
      </c>
    </row>
    <row r="433" spans="29:47" x14ac:dyDescent="0.2">
      <c r="AC433" s="50"/>
      <c r="AU433" s="200">
        <v>4.3099999999999999E-2</v>
      </c>
    </row>
    <row r="434" spans="29:47" x14ac:dyDescent="0.2">
      <c r="AC434" s="50"/>
      <c r="AU434" s="200">
        <v>4.3200000000000002E-2</v>
      </c>
    </row>
    <row r="435" spans="29:47" x14ac:dyDescent="0.2">
      <c r="AC435" s="50"/>
      <c r="AU435" s="200">
        <v>4.3299999999999998E-2</v>
      </c>
    </row>
    <row r="436" spans="29:47" x14ac:dyDescent="0.2">
      <c r="AC436" s="50"/>
      <c r="AU436" s="200">
        <v>4.3400000000000001E-2</v>
      </c>
    </row>
    <row r="437" spans="29:47" x14ac:dyDescent="0.2">
      <c r="AC437" s="50"/>
      <c r="AU437" s="200">
        <v>4.3499999999999997E-2</v>
      </c>
    </row>
    <row r="438" spans="29:47" x14ac:dyDescent="0.2">
      <c r="AC438" s="50"/>
      <c r="AU438" s="200">
        <v>4.36E-2</v>
      </c>
    </row>
    <row r="439" spans="29:47" x14ac:dyDescent="0.2">
      <c r="AC439" s="50"/>
      <c r="AU439" s="200">
        <v>4.3700000000000003E-2</v>
      </c>
    </row>
    <row r="440" spans="29:47" x14ac:dyDescent="0.2">
      <c r="AC440" s="50"/>
      <c r="AU440" s="200">
        <v>4.3799999999999999E-2</v>
      </c>
    </row>
    <row r="441" spans="29:47" x14ac:dyDescent="0.2">
      <c r="AC441" s="50"/>
      <c r="AU441" s="200">
        <v>4.3900000000000002E-2</v>
      </c>
    </row>
    <row r="442" spans="29:47" x14ac:dyDescent="0.2">
      <c r="AC442" s="50"/>
      <c r="AU442" s="200">
        <v>4.3999999999999997E-2</v>
      </c>
    </row>
    <row r="443" spans="29:47" x14ac:dyDescent="0.2">
      <c r="AC443" s="50"/>
      <c r="AU443" s="200">
        <v>4.41E-2</v>
      </c>
    </row>
    <row r="444" spans="29:47" x14ac:dyDescent="0.2">
      <c r="AC444" s="50"/>
      <c r="AU444" s="200">
        <v>4.4200000000000003E-2</v>
      </c>
    </row>
    <row r="445" spans="29:47" x14ac:dyDescent="0.2">
      <c r="AC445" s="50"/>
      <c r="AU445" s="200">
        <v>4.4299999999999999E-2</v>
      </c>
    </row>
    <row r="446" spans="29:47" x14ac:dyDescent="0.2">
      <c r="AC446" s="50"/>
      <c r="AU446" s="200">
        <v>4.4400000000000002E-2</v>
      </c>
    </row>
    <row r="447" spans="29:47" x14ac:dyDescent="0.2">
      <c r="AC447" s="50"/>
      <c r="AU447" s="200">
        <v>4.4499999999999998E-2</v>
      </c>
    </row>
    <row r="448" spans="29:47" x14ac:dyDescent="0.2">
      <c r="AC448" s="50"/>
      <c r="AU448" s="200">
        <v>4.4600000000000001E-2</v>
      </c>
    </row>
    <row r="449" spans="29:47" x14ac:dyDescent="0.2">
      <c r="AC449" s="50"/>
      <c r="AU449" s="200">
        <v>4.4699999999999997E-2</v>
      </c>
    </row>
    <row r="450" spans="29:47" x14ac:dyDescent="0.2">
      <c r="AC450" s="50"/>
      <c r="AU450" s="200">
        <v>4.48E-2</v>
      </c>
    </row>
    <row r="451" spans="29:47" x14ac:dyDescent="0.2">
      <c r="AC451" s="50"/>
      <c r="AU451" s="200">
        <v>4.4900000000000002E-2</v>
      </c>
    </row>
    <row r="452" spans="29:47" x14ac:dyDescent="0.2">
      <c r="AC452" s="50"/>
      <c r="AU452" s="200">
        <v>4.4999999999999998E-2</v>
      </c>
    </row>
    <row r="453" spans="29:47" x14ac:dyDescent="0.2">
      <c r="AC453" s="50"/>
      <c r="AU453" s="200">
        <v>4.5100000000000001E-2</v>
      </c>
    </row>
    <row r="454" spans="29:47" x14ac:dyDescent="0.2">
      <c r="AC454" s="50"/>
      <c r="AU454" s="200">
        <v>4.5199999999999997E-2</v>
      </c>
    </row>
    <row r="455" spans="29:47" x14ac:dyDescent="0.2">
      <c r="AC455" s="50"/>
      <c r="AU455" s="200">
        <v>4.53E-2</v>
      </c>
    </row>
    <row r="456" spans="29:47" x14ac:dyDescent="0.2">
      <c r="AC456" s="50"/>
      <c r="AU456" s="200">
        <v>4.5400000000000003E-2</v>
      </c>
    </row>
    <row r="457" spans="29:47" x14ac:dyDescent="0.2">
      <c r="AC457" s="50"/>
      <c r="AU457" s="200">
        <v>4.5499999999999999E-2</v>
      </c>
    </row>
    <row r="458" spans="29:47" x14ac:dyDescent="0.2">
      <c r="AC458" s="50"/>
      <c r="AU458" s="200">
        <v>4.5600000000000002E-2</v>
      </c>
    </row>
    <row r="459" spans="29:47" x14ac:dyDescent="0.2">
      <c r="AC459" s="50"/>
      <c r="AU459" s="200">
        <v>4.5699999999999998E-2</v>
      </c>
    </row>
    <row r="460" spans="29:47" x14ac:dyDescent="0.2">
      <c r="AC460" s="50"/>
      <c r="AU460" s="200">
        <v>4.58E-2</v>
      </c>
    </row>
    <row r="461" spans="29:47" x14ac:dyDescent="0.2">
      <c r="AC461" s="50"/>
      <c r="AU461" s="200">
        <v>4.5900000000000003E-2</v>
      </c>
    </row>
    <row r="462" spans="29:47" x14ac:dyDescent="0.2">
      <c r="AC462" s="50"/>
      <c r="AU462" s="200">
        <v>4.5999999999999999E-2</v>
      </c>
    </row>
    <row r="463" spans="29:47" x14ac:dyDescent="0.2">
      <c r="AC463" s="50"/>
      <c r="AU463" s="200">
        <v>4.6100000000000002E-2</v>
      </c>
    </row>
    <row r="464" spans="29:47" x14ac:dyDescent="0.2">
      <c r="AC464" s="50"/>
      <c r="AU464" s="200">
        <v>4.6199999999999998E-2</v>
      </c>
    </row>
    <row r="465" spans="29:47" x14ac:dyDescent="0.2">
      <c r="AC465" s="50"/>
      <c r="AU465" s="200">
        <v>4.6300000000000001E-2</v>
      </c>
    </row>
    <row r="466" spans="29:47" x14ac:dyDescent="0.2">
      <c r="AC466" s="50"/>
      <c r="AU466" s="200">
        <v>4.6399999999999997E-2</v>
      </c>
    </row>
    <row r="467" spans="29:47" x14ac:dyDescent="0.2">
      <c r="AC467" s="50"/>
      <c r="AU467" s="200">
        <v>4.65E-2</v>
      </c>
    </row>
    <row r="468" spans="29:47" x14ac:dyDescent="0.2">
      <c r="AC468" s="50"/>
      <c r="AU468" s="200">
        <v>4.6600000000000003E-2</v>
      </c>
    </row>
    <row r="469" spans="29:47" x14ac:dyDescent="0.2">
      <c r="AC469" s="50"/>
      <c r="AU469" s="200">
        <v>4.6699999999999998E-2</v>
      </c>
    </row>
    <row r="470" spans="29:47" x14ac:dyDescent="0.2">
      <c r="AC470" s="50"/>
      <c r="AU470" s="200">
        <v>4.6800000000000001E-2</v>
      </c>
    </row>
    <row r="471" spans="29:47" x14ac:dyDescent="0.2">
      <c r="AC471" s="50"/>
      <c r="AU471" s="200">
        <v>4.6899999999999997E-2</v>
      </c>
    </row>
    <row r="472" spans="29:47" x14ac:dyDescent="0.2">
      <c r="AC472" s="50"/>
      <c r="AU472" s="200">
        <v>4.7E-2</v>
      </c>
    </row>
    <row r="473" spans="29:47" x14ac:dyDescent="0.2">
      <c r="AC473" s="50"/>
      <c r="AU473" s="200">
        <v>4.7100000000000003E-2</v>
      </c>
    </row>
    <row r="474" spans="29:47" x14ac:dyDescent="0.2">
      <c r="AC474" s="50"/>
      <c r="AU474" s="200">
        <v>4.7199999999999999E-2</v>
      </c>
    </row>
    <row r="475" spans="29:47" x14ac:dyDescent="0.2">
      <c r="AC475" s="50"/>
      <c r="AU475" s="200">
        <v>4.7300000000000002E-2</v>
      </c>
    </row>
    <row r="476" spans="29:47" x14ac:dyDescent="0.2">
      <c r="AC476" s="50"/>
      <c r="AU476" s="200">
        <v>4.7399999999999998E-2</v>
      </c>
    </row>
    <row r="477" spans="29:47" x14ac:dyDescent="0.2">
      <c r="AC477" s="50"/>
      <c r="AU477" s="200">
        <v>4.7500000000000001E-2</v>
      </c>
    </row>
    <row r="478" spans="29:47" x14ac:dyDescent="0.2">
      <c r="AC478" s="50"/>
      <c r="AU478" s="200">
        <v>4.7600000000000003E-2</v>
      </c>
    </row>
    <row r="479" spans="29:47" x14ac:dyDescent="0.2">
      <c r="AC479" s="50"/>
      <c r="AU479" s="200">
        <v>4.7699999999999999E-2</v>
      </c>
    </row>
    <row r="480" spans="29:47" x14ac:dyDescent="0.2">
      <c r="AC480" s="50"/>
      <c r="AU480" s="200">
        <v>4.7800000000000002E-2</v>
      </c>
    </row>
    <row r="481" spans="29:47" x14ac:dyDescent="0.2">
      <c r="AC481" s="50"/>
      <c r="AU481" s="200">
        <v>4.7899999999999998E-2</v>
      </c>
    </row>
    <row r="482" spans="29:47" x14ac:dyDescent="0.2">
      <c r="AC482" s="50"/>
      <c r="AU482" s="200">
        <v>4.8000000000000001E-2</v>
      </c>
    </row>
    <row r="483" spans="29:47" x14ac:dyDescent="0.2">
      <c r="AC483" s="50"/>
      <c r="AU483" s="200">
        <v>4.8099999999999997E-2</v>
      </c>
    </row>
    <row r="484" spans="29:47" x14ac:dyDescent="0.2">
      <c r="AC484" s="50"/>
      <c r="AU484" s="200">
        <v>4.82E-2</v>
      </c>
    </row>
    <row r="485" spans="29:47" x14ac:dyDescent="0.2">
      <c r="AC485" s="50"/>
      <c r="AU485" s="200">
        <v>4.8300000000000003E-2</v>
      </c>
    </row>
    <row r="486" spans="29:47" x14ac:dyDescent="0.2">
      <c r="AC486" s="50"/>
      <c r="AU486" s="200">
        <v>4.8399999999999999E-2</v>
      </c>
    </row>
    <row r="487" spans="29:47" x14ac:dyDescent="0.2">
      <c r="AC487" s="50"/>
      <c r="AU487" s="200">
        <v>4.8500000000000001E-2</v>
      </c>
    </row>
    <row r="488" spans="29:47" x14ac:dyDescent="0.2">
      <c r="AC488" s="50"/>
      <c r="AU488" s="200">
        <v>4.8599999999999997E-2</v>
      </c>
    </row>
    <row r="489" spans="29:47" x14ac:dyDescent="0.2">
      <c r="AC489" s="50"/>
      <c r="AU489" s="200">
        <v>4.87E-2</v>
      </c>
    </row>
    <row r="490" spans="29:47" x14ac:dyDescent="0.2">
      <c r="AC490" s="50"/>
      <c r="AU490" s="200">
        <v>4.8800000000000003E-2</v>
      </c>
    </row>
    <row r="491" spans="29:47" x14ac:dyDescent="0.2">
      <c r="AC491" s="50"/>
      <c r="AU491" s="200">
        <v>4.8899999999999999E-2</v>
      </c>
    </row>
    <row r="492" spans="29:47" x14ac:dyDescent="0.2">
      <c r="AC492" s="50"/>
      <c r="AU492" s="200">
        <v>4.9000000000000002E-2</v>
      </c>
    </row>
    <row r="493" spans="29:47" x14ac:dyDescent="0.2">
      <c r="AC493" s="50"/>
      <c r="AU493" s="200">
        <v>4.9099999999999998E-2</v>
      </c>
    </row>
    <row r="494" spans="29:47" x14ac:dyDescent="0.2">
      <c r="AC494" s="50"/>
      <c r="AU494" s="200">
        <v>4.9200000000000001E-2</v>
      </c>
    </row>
    <row r="495" spans="29:47" x14ac:dyDescent="0.2">
      <c r="AC495" s="50"/>
      <c r="AU495" s="200">
        <v>4.9299999999999997E-2</v>
      </c>
    </row>
    <row r="496" spans="29:47" x14ac:dyDescent="0.2">
      <c r="AC496" s="50"/>
      <c r="AU496" s="200">
        <v>4.9399999999999999E-2</v>
      </c>
    </row>
    <row r="497" spans="29:47" x14ac:dyDescent="0.2">
      <c r="AC497" s="50"/>
      <c r="AU497" s="200">
        <v>4.9500000000000002E-2</v>
      </c>
    </row>
    <row r="498" spans="29:47" x14ac:dyDescent="0.2">
      <c r="AC498" s="50"/>
      <c r="AU498" s="200">
        <v>4.9599999999999998E-2</v>
      </c>
    </row>
    <row r="499" spans="29:47" x14ac:dyDescent="0.2">
      <c r="AC499" s="50"/>
      <c r="AU499" s="200">
        <v>4.9700000000000001E-2</v>
      </c>
    </row>
    <row r="500" spans="29:47" x14ac:dyDescent="0.2">
      <c r="AC500" s="50"/>
      <c r="AU500" s="200">
        <v>4.9799999999999997E-2</v>
      </c>
    </row>
    <row r="501" spans="29:47" x14ac:dyDescent="0.2">
      <c r="AC501" s="50"/>
      <c r="AU501" s="200">
        <v>4.99E-2</v>
      </c>
    </row>
    <row r="502" spans="29:47" x14ac:dyDescent="0.2">
      <c r="AC502" s="50"/>
      <c r="AU502" s="200">
        <v>0.05</v>
      </c>
    </row>
    <row r="503" spans="29:47" x14ac:dyDescent="0.2">
      <c r="AC503" s="50"/>
      <c r="AU503" s="200">
        <v>5.0099999999999999E-2</v>
      </c>
    </row>
    <row r="504" spans="29:47" x14ac:dyDescent="0.2">
      <c r="AC504" s="50"/>
      <c r="AU504" s="200">
        <v>5.0200000000000002E-2</v>
      </c>
    </row>
    <row r="505" spans="29:47" x14ac:dyDescent="0.2">
      <c r="AC505" s="50"/>
      <c r="AU505" s="200">
        <v>5.0299999999999997E-2</v>
      </c>
    </row>
    <row r="506" spans="29:47" x14ac:dyDescent="0.2">
      <c r="AC506" s="50"/>
      <c r="AU506" s="200">
        <v>5.04E-2</v>
      </c>
    </row>
    <row r="507" spans="29:47" x14ac:dyDescent="0.2">
      <c r="AC507" s="50"/>
      <c r="AU507" s="200">
        <v>5.0500000000000003E-2</v>
      </c>
    </row>
    <row r="508" spans="29:47" x14ac:dyDescent="0.2">
      <c r="AC508" s="50"/>
      <c r="AU508" s="200">
        <v>5.0599999999999999E-2</v>
      </c>
    </row>
    <row r="509" spans="29:47" x14ac:dyDescent="0.2">
      <c r="AC509" s="50"/>
      <c r="AU509" s="200">
        <v>5.0700000000000002E-2</v>
      </c>
    </row>
    <row r="510" spans="29:47" x14ac:dyDescent="0.2">
      <c r="AC510" s="50"/>
      <c r="AU510" s="200">
        <v>5.0799999999999998E-2</v>
      </c>
    </row>
    <row r="511" spans="29:47" x14ac:dyDescent="0.2">
      <c r="AC511" s="50"/>
      <c r="AU511" s="200">
        <v>5.0900000000000001E-2</v>
      </c>
    </row>
    <row r="512" spans="29:47" x14ac:dyDescent="0.2">
      <c r="AC512" s="50"/>
      <c r="AU512" s="200">
        <v>5.0999999999999997E-2</v>
      </c>
    </row>
    <row r="513" spans="29:47" x14ac:dyDescent="0.2">
      <c r="AC513" s="50"/>
      <c r="AU513" s="200">
        <v>5.11E-2</v>
      </c>
    </row>
    <row r="514" spans="29:47" x14ac:dyDescent="0.2">
      <c r="AC514" s="50"/>
      <c r="AU514" s="200">
        <v>5.1200000000000002E-2</v>
      </c>
    </row>
    <row r="515" spans="29:47" x14ac:dyDescent="0.2">
      <c r="AC515" s="50"/>
      <c r="AU515" s="200">
        <v>5.1299999999999998E-2</v>
      </c>
    </row>
    <row r="516" spans="29:47" x14ac:dyDescent="0.2">
      <c r="AC516" s="50"/>
      <c r="AU516" s="200">
        <v>5.1400000000000001E-2</v>
      </c>
    </row>
    <row r="517" spans="29:47" x14ac:dyDescent="0.2">
      <c r="AC517" s="50"/>
      <c r="AU517" s="200">
        <v>5.1499999999999997E-2</v>
      </c>
    </row>
    <row r="518" spans="29:47" x14ac:dyDescent="0.2">
      <c r="AC518" s="50"/>
      <c r="AU518" s="200">
        <v>5.16E-2</v>
      </c>
    </row>
    <row r="519" spans="29:47" x14ac:dyDescent="0.2">
      <c r="AC519" s="50"/>
      <c r="AU519" s="200">
        <v>5.1700000000000003E-2</v>
      </c>
    </row>
    <row r="520" spans="29:47" x14ac:dyDescent="0.2">
      <c r="AC520" s="50"/>
      <c r="AU520" s="200">
        <v>5.1799999999999999E-2</v>
      </c>
    </row>
    <row r="521" spans="29:47" x14ac:dyDescent="0.2">
      <c r="AC521" s="50"/>
      <c r="AU521" s="200">
        <v>5.1900000000000002E-2</v>
      </c>
    </row>
    <row r="522" spans="29:47" x14ac:dyDescent="0.2">
      <c r="AC522" s="50"/>
      <c r="AU522" s="200">
        <v>5.1999999999999998E-2</v>
      </c>
    </row>
    <row r="523" spans="29:47" x14ac:dyDescent="0.2">
      <c r="AC523" s="50"/>
      <c r="AU523" s="200">
        <v>5.21E-2</v>
      </c>
    </row>
    <row r="524" spans="29:47" x14ac:dyDescent="0.2">
      <c r="AC524" s="50"/>
      <c r="AU524" s="200">
        <v>5.2200000000000003E-2</v>
      </c>
    </row>
    <row r="525" spans="29:47" x14ac:dyDescent="0.2">
      <c r="AC525" s="50"/>
      <c r="AU525" s="200">
        <v>5.2299999999999999E-2</v>
      </c>
    </row>
    <row r="526" spans="29:47" x14ac:dyDescent="0.2">
      <c r="AC526" s="50"/>
      <c r="AU526" s="200">
        <v>5.2400000000000002E-2</v>
      </c>
    </row>
    <row r="527" spans="29:47" x14ac:dyDescent="0.2">
      <c r="AC527" s="50"/>
      <c r="AU527" s="200">
        <v>5.2499999999999998E-2</v>
      </c>
    </row>
    <row r="528" spans="29:47" x14ac:dyDescent="0.2">
      <c r="AC528" s="50"/>
      <c r="AU528" s="200">
        <v>5.2600000000000001E-2</v>
      </c>
    </row>
    <row r="529" spans="29:47" x14ac:dyDescent="0.2">
      <c r="AC529" s="50"/>
      <c r="AU529" s="200">
        <v>5.2699999999999997E-2</v>
      </c>
    </row>
    <row r="530" spans="29:47" x14ac:dyDescent="0.2">
      <c r="AC530" s="50"/>
      <c r="AU530" s="200">
        <v>5.28E-2</v>
      </c>
    </row>
    <row r="531" spans="29:47" x14ac:dyDescent="0.2">
      <c r="AC531" s="50"/>
      <c r="AU531" s="200">
        <v>5.2900000000000003E-2</v>
      </c>
    </row>
    <row r="532" spans="29:47" x14ac:dyDescent="0.2">
      <c r="AC532" s="50"/>
      <c r="AU532" s="200">
        <v>5.2999999999999999E-2</v>
      </c>
    </row>
    <row r="533" spans="29:47" x14ac:dyDescent="0.2">
      <c r="AC533" s="50"/>
      <c r="AU533" s="200">
        <v>5.3100000000000001E-2</v>
      </c>
    </row>
    <row r="534" spans="29:47" x14ac:dyDescent="0.2">
      <c r="AC534" s="50"/>
      <c r="AU534" s="200">
        <v>5.3199999999999997E-2</v>
      </c>
    </row>
    <row r="535" spans="29:47" x14ac:dyDescent="0.2">
      <c r="AC535" s="50"/>
      <c r="AU535" s="200">
        <v>5.33E-2</v>
      </c>
    </row>
    <row r="536" spans="29:47" x14ac:dyDescent="0.2">
      <c r="AC536" s="50"/>
      <c r="AU536" s="200">
        <v>5.3400000000000003E-2</v>
      </c>
    </row>
    <row r="537" spans="29:47" x14ac:dyDescent="0.2">
      <c r="AC537" s="50"/>
      <c r="AU537" s="200">
        <v>5.3499999999999999E-2</v>
      </c>
    </row>
    <row r="538" spans="29:47" x14ac:dyDescent="0.2">
      <c r="AC538" s="50"/>
      <c r="AU538" s="200">
        <v>5.3600000000000002E-2</v>
      </c>
    </row>
    <row r="539" spans="29:47" x14ac:dyDescent="0.2">
      <c r="AC539" s="50"/>
      <c r="AU539" s="200">
        <v>5.3699999999999998E-2</v>
      </c>
    </row>
    <row r="540" spans="29:47" x14ac:dyDescent="0.2">
      <c r="AC540" s="50"/>
      <c r="AU540" s="200">
        <v>5.3800000000000001E-2</v>
      </c>
    </row>
    <row r="541" spans="29:47" x14ac:dyDescent="0.2">
      <c r="AC541" s="50"/>
      <c r="AU541" s="200">
        <v>5.3900000000000003E-2</v>
      </c>
    </row>
    <row r="542" spans="29:47" x14ac:dyDescent="0.2">
      <c r="AC542" s="50"/>
      <c r="AU542" s="200">
        <v>5.3999999999999999E-2</v>
      </c>
    </row>
    <row r="543" spans="29:47" x14ac:dyDescent="0.2">
      <c r="AC543" s="50"/>
      <c r="AU543" s="200">
        <v>5.4100000000000002E-2</v>
      </c>
    </row>
    <row r="544" spans="29:47" x14ac:dyDescent="0.2">
      <c r="AC544" s="50"/>
      <c r="AU544" s="200">
        <v>5.4199999999999998E-2</v>
      </c>
    </row>
    <row r="545" spans="29:47" x14ac:dyDescent="0.2">
      <c r="AC545" s="50"/>
      <c r="AU545" s="200">
        <v>5.4300000000000001E-2</v>
      </c>
    </row>
    <row r="546" spans="29:47" x14ac:dyDescent="0.2">
      <c r="AC546" s="50"/>
      <c r="AU546" s="200">
        <v>5.4399999999999997E-2</v>
      </c>
    </row>
    <row r="547" spans="29:47" x14ac:dyDescent="0.2">
      <c r="AC547" s="50"/>
      <c r="AU547" s="200">
        <v>5.45E-2</v>
      </c>
    </row>
    <row r="548" spans="29:47" x14ac:dyDescent="0.2">
      <c r="AC548" s="50"/>
      <c r="AU548" s="200">
        <v>5.4600000000000003E-2</v>
      </c>
    </row>
    <row r="549" spans="29:47" x14ac:dyDescent="0.2">
      <c r="AC549" s="50"/>
      <c r="AU549" s="200">
        <v>5.4699999999999999E-2</v>
      </c>
    </row>
    <row r="550" spans="29:47" x14ac:dyDescent="0.2">
      <c r="AC550" s="50"/>
      <c r="AU550" s="200">
        <v>5.4800000000000001E-2</v>
      </c>
    </row>
    <row r="551" spans="29:47" x14ac:dyDescent="0.2">
      <c r="AC551" s="50"/>
      <c r="AU551" s="200">
        <v>5.4899999999999997E-2</v>
      </c>
    </row>
    <row r="552" spans="29:47" x14ac:dyDescent="0.2">
      <c r="AC552" s="50"/>
      <c r="AU552" s="200">
        <v>5.5E-2</v>
      </c>
    </row>
    <row r="553" spans="29:47" x14ac:dyDescent="0.2">
      <c r="AC553" s="50"/>
      <c r="AU553" s="200">
        <v>5.5100000000000003E-2</v>
      </c>
    </row>
    <row r="554" spans="29:47" x14ac:dyDescent="0.2">
      <c r="AC554" s="50"/>
      <c r="AU554" s="200">
        <v>5.5199999999999999E-2</v>
      </c>
    </row>
    <row r="555" spans="29:47" x14ac:dyDescent="0.2">
      <c r="AC555" s="50"/>
      <c r="AU555" s="200">
        <v>5.5300000000000002E-2</v>
      </c>
    </row>
    <row r="556" spans="29:47" x14ac:dyDescent="0.2">
      <c r="AC556" s="50"/>
      <c r="AU556" s="200">
        <v>5.5399999999999998E-2</v>
      </c>
    </row>
    <row r="557" spans="29:47" x14ac:dyDescent="0.2">
      <c r="AC557" s="50"/>
      <c r="AU557" s="200">
        <v>5.5500000000000001E-2</v>
      </c>
    </row>
    <row r="558" spans="29:47" x14ac:dyDescent="0.2">
      <c r="AC558" s="50"/>
      <c r="AU558" s="200">
        <v>5.5599999999999997E-2</v>
      </c>
    </row>
    <row r="559" spans="29:47" x14ac:dyDescent="0.2">
      <c r="AC559" s="50"/>
      <c r="AU559" s="200">
        <v>5.57E-2</v>
      </c>
    </row>
    <row r="560" spans="29:47" x14ac:dyDescent="0.2">
      <c r="AC560" s="50"/>
      <c r="AU560" s="200">
        <v>5.5800000000000002E-2</v>
      </c>
    </row>
    <row r="561" spans="29:47" x14ac:dyDescent="0.2">
      <c r="AC561" s="50"/>
      <c r="AU561" s="200">
        <v>5.5899999999999998E-2</v>
      </c>
    </row>
    <row r="562" spans="29:47" x14ac:dyDescent="0.2">
      <c r="AC562" s="50"/>
      <c r="AU562" s="200">
        <v>5.6000000000000001E-2</v>
      </c>
    </row>
    <row r="563" spans="29:47" x14ac:dyDescent="0.2">
      <c r="AC563" s="50"/>
      <c r="AU563" s="200">
        <v>5.6099999999999997E-2</v>
      </c>
    </row>
    <row r="564" spans="29:47" x14ac:dyDescent="0.2">
      <c r="AC564" s="50"/>
      <c r="AU564" s="200">
        <v>5.62E-2</v>
      </c>
    </row>
    <row r="565" spans="29:47" x14ac:dyDescent="0.2">
      <c r="AC565" s="50"/>
      <c r="AU565" s="200">
        <v>5.6300000000000003E-2</v>
      </c>
    </row>
    <row r="566" spans="29:47" x14ac:dyDescent="0.2">
      <c r="AC566" s="50"/>
      <c r="AU566" s="200">
        <v>5.6399999999999999E-2</v>
      </c>
    </row>
    <row r="567" spans="29:47" x14ac:dyDescent="0.2">
      <c r="AC567" s="50"/>
      <c r="AU567" s="200">
        <v>5.6500000000000002E-2</v>
      </c>
    </row>
    <row r="568" spans="29:47" x14ac:dyDescent="0.2">
      <c r="AC568" s="50"/>
      <c r="AU568" s="200">
        <v>5.6599999999999998E-2</v>
      </c>
    </row>
    <row r="569" spans="29:47" x14ac:dyDescent="0.2">
      <c r="AC569" s="50"/>
      <c r="AU569" s="200">
        <v>5.67E-2</v>
      </c>
    </row>
    <row r="570" spans="29:47" x14ac:dyDescent="0.2">
      <c r="AC570" s="50"/>
      <c r="AU570" s="200">
        <v>5.6800000000000003E-2</v>
      </c>
    </row>
    <row r="571" spans="29:47" x14ac:dyDescent="0.2">
      <c r="AC571" s="50"/>
      <c r="AU571" s="200">
        <v>5.6899999999999999E-2</v>
      </c>
    </row>
    <row r="572" spans="29:47" x14ac:dyDescent="0.2">
      <c r="AC572" s="50"/>
      <c r="AU572" s="200">
        <v>5.7000000000000002E-2</v>
      </c>
    </row>
    <row r="573" spans="29:47" x14ac:dyDescent="0.2">
      <c r="AC573" s="50"/>
      <c r="AU573" s="200">
        <v>5.7099999999999998E-2</v>
      </c>
    </row>
    <row r="574" spans="29:47" x14ac:dyDescent="0.2">
      <c r="AC574" s="50"/>
      <c r="AU574" s="200">
        <v>5.7200000000000001E-2</v>
      </c>
    </row>
    <row r="575" spans="29:47" x14ac:dyDescent="0.2">
      <c r="AC575" s="50"/>
      <c r="AU575" s="200">
        <v>5.7299999999999997E-2</v>
      </c>
    </row>
    <row r="576" spans="29:47" x14ac:dyDescent="0.2">
      <c r="AC576" s="50"/>
      <c r="AU576" s="200">
        <v>5.74E-2</v>
      </c>
    </row>
    <row r="577" spans="29:47" x14ac:dyDescent="0.2">
      <c r="AC577" s="50"/>
      <c r="AU577" s="200">
        <v>5.7500000000000002E-2</v>
      </c>
    </row>
    <row r="578" spans="29:47" x14ac:dyDescent="0.2">
      <c r="AC578" s="50"/>
      <c r="AU578" s="200">
        <v>5.7599999999999998E-2</v>
      </c>
    </row>
    <row r="579" spans="29:47" x14ac:dyDescent="0.2">
      <c r="AC579" s="50"/>
      <c r="AU579" s="200">
        <v>5.7700000000000001E-2</v>
      </c>
    </row>
    <row r="580" spans="29:47" x14ac:dyDescent="0.2">
      <c r="AC580" s="50"/>
      <c r="AU580" s="200">
        <v>5.7799999999999997E-2</v>
      </c>
    </row>
    <row r="581" spans="29:47" x14ac:dyDescent="0.2">
      <c r="AC581" s="50"/>
      <c r="AU581" s="200">
        <v>5.79E-2</v>
      </c>
    </row>
    <row r="582" spans="29:47" x14ac:dyDescent="0.2">
      <c r="AC582" s="50"/>
      <c r="AU582" s="200">
        <v>5.8000000000000003E-2</v>
      </c>
    </row>
    <row r="583" spans="29:47" x14ac:dyDescent="0.2">
      <c r="AC583" s="50"/>
      <c r="AU583" s="200">
        <v>5.8099999999999999E-2</v>
      </c>
    </row>
    <row r="584" spans="29:47" x14ac:dyDescent="0.2">
      <c r="AC584" s="50"/>
      <c r="AU584" s="200">
        <v>5.8200000000000002E-2</v>
      </c>
    </row>
    <row r="585" spans="29:47" x14ac:dyDescent="0.2">
      <c r="AC585" s="50"/>
      <c r="AU585" s="200">
        <v>5.8299999999999998E-2</v>
      </c>
    </row>
    <row r="586" spans="29:47" x14ac:dyDescent="0.2">
      <c r="AC586" s="50"/>
      <c r="AU586" s="200">
        <v>5.8400000000000001E-2</v>
      </c>
    </row>
    <row r="587" spans="29:47" x14ac:dyDescent="0.2">
      <c r="AC587" s="50"/>
      <c r="AU587" s="200">
        <v>5.8500000000000003E-2</v>
      </c>
    </row>
    <row r="588" spans="29:47" x14ac:dyDescent="0.2">
      <c r="AC588" s="50"/>
      <c r="AU588" s="200">
        <v>5.8599999999999999E-2</v>
      </c>
    </row>
    <row r="589" spans="29:47" x14ac:dyDescent="0.2">
      <c r="AC589" s="50"/>
      <c r="AU589" s="200">
        <v>5.8700000000000002E-2</v>
      </c>
    </row>
    <row r="590" spans="29:47" x14ac:dyDescent="0.2">
      <c r="AC590" s="50"/>
      <c r="AU590" s="200">
        <v>5.8799999999999998E-2</v>
      </c>
    </row>
    <row r="591" spans="29:47" x14ac:dyDescent="0.2">
      <c r="AC591" s="50"/>
      <c r="AU591" s="200">
        <v>5.8900000000000001E-2</v>
      </c>
    </row>
    <row r="592" spans="29:47" x14ac:dyDescent="0.2">
      <c r="AC592" s="50"/>
      <c r="AU592" s="200">
        <v>5.8999999999999997E-2</v>
      </c>
    </row>
    <row r="593" spans="29:47" x14ac:dyDescent="0.2">
      <c r="AC593" s="50"/>
      <c r="AU593" s="200">
        <v>5.91E-2</v>
      </c>
    </row>
    <row r="594" spans="29:47" x14ac:dyDescent="0.2">
      <c r="AC594" s="50"/>
      <c r="AU594" s="200">
        <v>5.9200000000000003E-2</v>
      </c>
    </row>
    <row r="595" spans="29:47" x14ac:dyDescent="0.2">
      <c r="AC595" s="50"/>
      <c r="AU595" s="200">
        <v>5.9299999999999999E-2</v>
      </c>
    </row>
    <row r="596" spans="29:47" x14ac:dyDescent="0.2">
      <c r="AC596" s="50"/>
      <c r="AU596" s="200">
        <v>5.9400000000000001E-2</v>
      </c>
    </row>
    <row r="597" spans="29:47" x14ac:dyDescent="0.2">
      <c r="AC597" s="50"/>
      <c r="AU597" s="200">
        <v>5.9499999999999997E-2</v>
      </c>
    </row>
    <row r="598" spans="29:47" x14ac:dyDescent="0.2">
      <c r="AC598" s="50"/>
      <c r="AU598" s="200">
        <v>5.96E-2</v>
      </c>
    </row>
    <row r="599" spans="29:47" x14ac:dyDescent="0.2">
      <c r="AC599" s="50"/>
      <c r="AU599" s="200">
        <v>5.9700000000000003E-2</v>
      </c>
    </row>
    <row r="600" spans="29:47" x14ac:dyDescent="0.2">
      <c r="AC600" s="50"/>
      <c r="AU600" s="200">
        <v>5.9799999999999999E-2</v>
      </c>
    </row>
    <row r="601" spans="29:47" x14ac:dyDescent="0.2">
      <c r="AC601" s="50"/>
      <c r="AU601" s="200">
        <v>5.9900000000000002E-2</v>
      </c>
    </row>
    <row r="602" spans="29:47" x14ac:dyDescent="0.2">
      <c r="AC602" s="50"/>
      <c r="AU602" s="200">
        <v>0.06</v>
      </c>
    </row>
    <row r="603" spans="29:47" x14ac:dyDescent="0.2">
      <c r="AC603" s="50"/>
      <c r="AU603" s="200">
        <v>6.0100000000000001E-2</v>
      </c>
    </row>
    <row r="604" spans="29:47" x14ac:dyDescent="0.2">
      <c r="AC604" s="50"/>
      <c r="AU604" s="200">
        <v>6.0199999999999997E-2</v>
      </c>
    </row>
    <row r="605" spans="29:47" x14ac:dyDescent="0.2">
      <c r="AC605" s="50"/>
      <c r="AU605" s="200">
        <v>6.0299999999999999E-2</v>
      </c>
    </row>
    <row r="606" spans="29:47" x14ac:dyDescent="0.2">
      <c r="AC606" s="50"/>
      <c r="AU606" s="200">
        <v>6.0400000000000002E-2</v>
      </c>
    </row>
    <row r="607" spans="29:47" x14ac:dyDescent="0.2">
      <c r="AC607" s="50"/>
      <c r="AU607" s="200">
        <v>6.0499999999999998E-2</v>
      </c>
    </row>
    <row r="608" spans="29:47" x14ac:dyDescent="0.2">
      <c r="AC608" s="50"/>
      <c r="AU608" s="200">
        <v>6.0600000000000001E-2</v>
      </c>
    </row>
    <row r="609" spans="29:47" x14ac:dyDescent="0.2">
      <c r="AC609" s="50"/>
      <c r="AU609" s="200">
        <v>6.0699999999999997E-2</v>
      </c>
    </row>
    <row r="610" spans="29:47" x14ac:dyDescent="0.2">
      <c r="AC610" s="50"/>
      <c r="AU610" s="200">
        <v>6.08E-2</v>
      </c>
    </row>
    <row r="611" spans="29:47" x14ac:dyDescent="0.2">
      <c r="AC611" s="50"/>
      <c r="AU611" s="200">
        <v>6.0900000000000003E-2</v>
      </c>
    </row>
    <row r="612" spans="29:47" x14ac:dyDescent="0.2">
      <c r="AC612" s="50"/>
      <c r="AU612" s="200">
        <v>6.0999999999999999E-2</v>
      </c>
    </row>
    <row r="613" spans="29:47" x14ac:dyDescent="0.2">
      <c r="AC613" s="50"/>
      <c r="AU613" s="200">
        <v>6.1100000000000002E-2</v>
      </c>
    </row>
    <row r="614" spans="29:47" x14ac:dyDescent="0.2">
      <c r="AC614" s="50"/>
      <c r="AU614" s="200">
        <v>6.1199999999999997E-2</v>
      </c>
    </row>
    <row r="615" spans="29:47" x14ac:dyDescent="0.2">
      <c r="AC615" s="50"/>
      <c r="AU615" s="200">
        <v>6.13E-2</v>
      </c>
    </row>
    <row r="616" spans="29:47" x14ac:dyDescent="0.2">
      <c r="AC616" s="50"/>
      <c r="AU616" s="200">
        <v>6.1400000000000003E-2</v>
      </c>
    </row>
    <row r="617" spans="29:47" x14ac:dyDescent="0.2">
      <c r="AC617" s="50"/>
      <c r="AU617" s="200">
        <v>6.1499999999999999E-2</v>
      </c>
    </row>
    <row r="618" spans="29:47" x14ac:dyDescent="0.2">
      <c r="AC618" s="50"/>
      <c r="AU618" s="200">
        <v>6.1600000000000002E-2</v>
      </c>
    </row>
    <row r="619" spans="29:47" x14ac:dyDescent="0.2">
      <c r="AC619" s="50"/>
      <c r="AU619" s="200">
        <v>6.1699999999999998E-2</v>
      </c>
    </row>
    <row r="620" spans="29:47" x14ac:dyDescent="0.2">
      <c r="AC620" s="50"/>
      <c r="AU620" s="200">
        <v>6.1800000000000001E-2</v>
      </c>
    </row>
    <row r="621" spans="29:47" x14ac:dyDescent="0.2">
      <c r="AC621" s="50"/>
      <c r="AU621" s="200">
        <v>6.1899999999999997E-2</v>
      </c>
    </row>
    <row r="622" spans="29:47" x14ac:dyDescent="0.2">
      <c r="AC622" s="50"/>
      <c r="AU622" s="200">
        <v>6.2E-2</v>
      </c>
    </row>
    <row r="623" spans="29:47" x14ac:dyDescent="0.2">
      <c r="AC623" s="50"/>
      <c r="AU623" s="200">
        <v>6.2100000000000002E-2</v>
      </c>
    </row>
    <row r="624" spans="29:47" x14ac:dyDescent="0.2">
      <c r="AC624" s="50"/>
      <c r="AU624" s="200">
        <v>6.2199999999999998E-2</v>
      </c>
    </row>
    <row r="625" spans="29:47" x14ac:dyDescent="0.2">
      <c r="AC625" s="50"/>
      <c r="AU625" s="200">
        <v>6.2300000000000001E-2</v>
      </c>
    </row>
    <row r="626" spans="29:47" x14ac:dyDescent="0.2">
      <c r="AC626" s="50"/>
      <c r="AU626" s="200">
        <v>6.2399999999999997E-2</v>
      </c>
    </row>
    <row r="627" spans="29:47" x14ac:dyDescent="0.2">
      <c r="AC627" s="50"/>
      <c r="AU627" s="200">
        <v>6.25E-2</v>
      </c>
    </row>
    <row r="628" spans="29:47" x14ac:dyDescent="0.2">
      <c r="AC628" s="50"/>
      <c r="AU628" s="200">
        <v>6.2600000000000003E-2</v>
      </c>
    </row>
    <row r="629" spans="29:47" x14ac:dyDescent="0.2">
      <c r="AC629" s="50"/>
      <c r="AU629" s="200">
        <v>6.2700000000000006E-2</v>
      </c>
    </row>
    <row r="630" spans="29:47" x14ac:dyDescent="0.2">
      <c r="AC630" s="50"/>
      <c r="AU630" s="200">
        <v>6.2799999999999995E-2</v>
      </c>
    </row>
    <row r="631" spans="29:47" x14ac:dyDescent="0.2">
      <c r="AC631" s="50"/>
      <c r="AU631" s="200">
        <v>6.2899999999999998E-2</v>
      </c>
    </row>
    <row r="632" spans="29:47" x14ac:dyDescent="0.2">
      <c r="AC632" s="50"/>
      <c r="AU632" s="200">
        <v>6.3E-2</v>
      </c>
    </row>
    <row r="633" spans="29:47" x14ac:dyDescent="0.2">
      <c r="AC633" s="50"/>
      <c r="AU633" s="200">
        <v>6.3100000000000003E-2</v>
      </c>
    </row>
    <row r="634" spans="29:47" x14ac:dyDescent="0.2">
      <c r="AC634" s="50"/>
      <c r="AU634" s="200">
        <v>6.3200000000000006E-2</v>
      </c>
    </row>
    <row r="635" spans="29:47" x14ac:dyDescent="0.2">
      <c r="AC635" s="50"/>
      <c r="AU635" s="200">
        <v>6.3299999999999995E-2</v>
      </c>
    </row>
    <row r="636" spans="29:47" x14ac:dyDescent="0.2">
      <c r="AC636" s="50"/>
      <c r="AU636" s="200">
        <v>6.3399999999999998E-2</v>
      </c>
    </row>
    <row r="637" spans="29:47" x14ac:dyDescent="0.2">
      <c r="AC637" s="50"/>
      <c r="AU637" s="200">
        <v>6.3500000000000001E-2</v>
      </c>
    </row>
    <row r="638" spans="29:47" x14ac:dyDescent="0.2">
      <c r="AC638" s="50"/>
      <c r="AU638" s="200">
        <v>6.3600000000000004E-2</v>
      </c>
    </row>
    <row r="639" spans="29:47" x14ac:dyDescent="0.2">
      <c r="AC639" s="50"/>
      <c r="AU639" s="200">
        <v>6.3700000000000007E-2</v>
      </c>
    </row>
    <row r="640" spans="29:47" x14ac:dyDescent="0.2">
      <c r="AC640" s="50"/>
      <c r="AU640" s="200">
        <v>6.3799999999999996E-2</v>
      </c>
    </row>
    <row r="641" spans="29:47" x14ac:dyDescent="0.2">
      <c r="AC641" s="50"/>
      <c r="AU641" s="200">
        <v>6.3899999999999998E-2</v>
      </c>
    </row>
    <row r="642" spans="29:47" x14ac:dyDescent="0.2">
      <c r="AC642" s="50"/>
      <c r="AU642" s="200">
        <v>6.4000000000000001E-2</v>
      </c>
    </row>
    <row r="643" spans="29:47" x14ac:dyDescent="0.2">
      <c r="AC643" s="50"/>
      <c r="AU643" s="200">
        <v>6.4100000000000004E-2</v>
      </c>
    </row>
    <row r="644" spans="29:47" x14ac:dyDescent="0.2">
      <c r="AC644" s="50"/>
      <c r="AU644" s="200">
        <v>6.4199999999999993E-2</v>
      </c>
    </row>
    <row r="645" spans="29:47" x14ac:dyDescent="0.2">
      <c r="AC645" s="50"/>
      <c r="AU645" s="200">
        <v>6.4299999999999996E-2</v>
      </c>
    </row>
    <row r="646" spans="29:47" x14ac:dyDescent="0.2">
      <c r="AC646" s="50"/>
      <c r="AU646" s="200">
        <v>6.4399999999999999E-2</v>
      </c>
    </row>
    <row r="647" spans="29:47" x14ac:dyDescent="0.2">
      <c r="AC647" s="50"/>
      <c r="AU647" s="200">
        <v>6.4500000000000002E-2</v>
      </c>
    </row>
    <row r="648" spans="29:47" x14ac:dyDescent="0.2">
      <c r="AC648" s="50"/>
      <c r="AU648" s="200">
        <v>6.4600000000000005E-2</v>
      </c>
    </row>
    <row r="649" spans="29:47" x14ac:dyDescent="0.2">
      <c r="AC649" s="50"/>
      <c r="AU649" s="200">
        <v>6.4699999999999994E-2</v>
      </c>
    </row>
    <row r="650" spans="29:47" x14ac:dyDescent="0.2">
      <c r="AC650" s="50"/>
      <c r="AU650" s="200">
        <v>6.4799999999999996E-2</v>
      </c>
    </row>
    <row r="651" spans="29:47" x14ac:dyDescent="0.2">
      <c r="AC651" s="50"/>
      <c r="AU651" s="200">
        <v>6.4899999999999999E-2</v>
      </c>
    </row>
    <row r="652" spans="29:47" x14ac:dyDescent="0.2">
      <c r="AC652" s="50"/>
      <c r="AU652" s="200">
        <v>6.5000000000000002E-2</v>
      </c>
    </row>
    <row r="653" spans="29:47" x14ac:dyDescent="0.2">
      <c r="AC653" s="50"/>
      <c r="AU653" s="200">
        <v>6.5100000000000005E-2</v>
      </c>
    </row>
    <row r="654" spans="29:47" x14ac:dyDescent="0.2">
      <c r="AC654" s="50"/>
      <c r="AU654" s="200">
        <v>6.5199999999999994E-2</v>
      </c>
    </row>
    <row r="655" spans="29:47" x14ac:dyDescent="0.2">
      <c r="AC655" s="50"/>
      <c r="AU655" s="200">
        <v>6.5299999999999997E-2</v>
      </c>
    </row>
    <row r="656" spans="29:47" x14ac:dyDescent="0.2">
      <c r="AC656" s="50"/>
      <c r="AU656" s="200">
        <v>6.54E-2</v>
      </c>
    </row>
    <row r="657" spans="29:47" x14ac:dyDescent="0.2">
      <c r="AC657" s="50"/>
      <c r="AU657" s="200">
        <v>6.5500000000000003E-2</v>
      </c>
    </row>
    <row r="658" spans="29:47" x14ac:dyDescent="0.2">
      <c r="AC658" s="50"/>
      <c r="AU658" s="200">
        <v>6.5600000000000006E-2</v>
      </c>
    </row>
    <row r="659" spans="29:47" x14ac:dyDescent="0.2">
      <c r="AC659" s="50"/>
      <c r="AU659" s="200">
        <v>6.5699999999999995E-2</v>
      </c>
    </row>
    <row r="660" spans="29:47" x14ac:dyDescent="0.2">
      <c r="AC660" s="50"/>
      <c r="AU660" s="200">
        <v>6.5799999999999997E-2</v>
      </c>
    </row>
    <row r="661" spans="29:47" x14ac:dyDescent="0.2">
      <c r="AC661" s="50"/>
      <c r="AU661" s="200">
        <v>6.59E-2</v>
      </c>
    </row>
    <row r="662" spans="29:47" x14ac:dyDescent="0.2">
      <c r="AC662" s="50"/>
      <c r="AU662" s="200">
        <v>6.6000000000000003E-2</v>
      </c>
    </row>
    <row r="663" spans="29:47" x14ac:dyDescent="0.2">
      <c r="AC663" s="50"/>
      <c r="AU663" s="200">
        <v>6.6100000000000006E-2</v>
      </c>
    </row>
    <row r="664" spans="29:47" x14ac:dyDescent="0.2">
      <c r="AC664" s="50"/>
      <c r="AU664" s="200">
        <v>6.6199999999999995E-2</v>
      </c>
    </row>
    <row r="665" spans="29:47" x14ac:dyDescent="0.2">
      <c r="AC665" s="50"/>
      <c r="AU665" s="200">
        <v>6.6299999999999998E-2</v>
      </c>
    </row>
    <row r="666" spans="29:47" x14ac:dyDescent="0.2">
      <c r="AC666" s="50"/>
      <c r="AU666" s="200">
        <v>6.6400000000000001E-2</v>
      </c>
    </row>
    <row r="667" spans="29:47" x14ac:dyDescent="0.2">
      <c r="AC667" s="50"/>
      <c r="AU667" s="200">
        <v>6.6500000000000004E-2</v>
      </c>
    </row>
    <row r="668" spans="29:47" x14ac:dyDescent="0.2">
      <c r="AC668" s="50"/>
      <c r="AU668" s="200">
        <v>6.6600000000000006E-2</v>
      </c>
    </row>
    <row r="669" spans="29:47" x14ac:dyDescent="0.2">
      <c r="AC669" s="50"/>
      <c r="AU669" s="200">
        <v>6.6699999999999995E-2</v>
      </c>
    </row>
    <row r="670" spans="29:47" x14ac:dyDescent="0.2">
      <c r="AC670" s="50"/>
      <c r="AU670" s="200">
        <v>6.6799999999999998E-2</v>
      </c>
    </row>
    <row r="671" spans="29:47" x14ac:dyDescent="0.2">
      <c r="AC671" s="50"/>
      <c r="AU671" s="200">
        <v>6.6900000000000001E-2</v>
      </c>
    </row>
    <row r="672" spans="29:47" x14ac:dyDescent="0.2">
      <c r="AC672" s="50"/>
      <c r="AU672" s="200">
        <v>6.7000000000000004E-2</v>
      </c>
    </row>
    <row r="673" spans="29:47" x14ac:dyDescent="0.2">
      <c r="AC673" s="50"/>
      <c r="AU673" s="200">
        <v>6.7100000000000007E-2</v>
      </c>
    </row>
    <row r="674" spans="29:47" x14ac:dyDescent="0.2">
      <c r="AC674" s="50"/>
      <c r="AU674" s="200">
        <v>6.7199999999999996E-2</v>
      </c>
    </row>
    <row r="675" spans="29:47" x14ac:dyDescent="0.2">
      <c r="AC675" s="50"/>
      <c r="AU675" s="200">
        <v>6.7299999999999999E-2</v>
      </c>
    </row>
    <row r="676" spans="29:47" x14ac:dyDescent="0.2">
      <c r="AC676" s="50"/>
      <c r="AU676" s="200">
        <v>6.7400000000000002E-2</v>
      </c>
    </row>
    <row r="677" spans="29:47" x14ac:dyDescent="0.2">
      <c r="AC677" s="50"/>
      <c r="AU677" s="200">
        <v>6.7500000000000004E-2</v>
      </c>
    </row>
    <row r="678" spans="29:47" x14ac:dyDescent="0.2">
      <c r="AC678" s="50"/>
      <c r="AU678" s="200">
        <v>6.7599999999999993E-2</v>
      </c>
    </row>
    <row r="679" spans="29:47" x14ac:dyDescent="0.2">
      <c r="AC679" s="50"/>
      <c r="AU679" s="200">
        <v>6.7699999999999996E-2</v>
      </c>
    </row>
    <row r="680" spans="29:47" x14ac:dyDescent="0.2">
      <c r="AC680" s="50"/>
      <c r="AU680" s="200">
        <v>6.7799999999999999E-2</v>
      </c>
    </row>
    <row r="681" spans="29:47" x14ac:dyDescent="0.2">
      <c r="AC681" s="50"/>
      <c r="AU681" s="200">
        <v>6.7900000000000002E-2</v>
      </c>
    </row>
    <row r="682" spans="29:47" x14ac:dyDescent="0.2">
      <c r="AC682" s="50"/>
      <c r="AU682" s="200">
        <v>6.8000000000000005E-2</v>
      </c>
    </row>
    <row r="683" spans="29:47" x14ac:dyDescent="0.2">
      <c r="AC683" s="50"/>
      <c r="AU683" s="200">
        <v>6.8099999999999994E-2</v>
      </c>
    </row>
    <row r="684" spans="29:47" x14ac:dyDescent="0.2">
      <c r="AC684" s="50"/>
      <c r="AU684" s="200">
        <v>6.8199999999999997E-2</v>
      </c>
    </row>
    <row r="685" spans="29:47" x14ac:dyDescent="0.2">
      <c r="AC685" s="50"/>
      <c r="AU685" s="200">
        <v>6.83E-2</v>
      </c>
    </row>
    <row r="686" spans="29:47" x14ac:dyDescent="0.2">
      <c r="AC686" s="50"/>
      <c r="AU686" s="200">
        <v>6.8400000000000002E-2</v>
      </c>
    </row>
    <row r="687" spans="29:47" x14ac:dyDescent="0.2">
      <c r="AC687" s="50"/>
      <c r="AU687" s="200">
        <v>6.8500000000000005E-2</v>
      </c>
    </row>
    <row r="688" spans="29:47" x14ac:dyDescent="0.2">
      <c r="AC688" s="50"/>
      <c r="AU688" s="200">
        <v>6.8599999999999994E-2</v>
      </c>
    </row>
    <row r="689" spans="29:47" x14ac:dyDescent="0.2">
      <c r="AC689" s="50"/>
      <c r="AU689" s="200">
        <v>6.8699999999999997E-2</v>
      </c>
    </row>
    <row r="690" spans="29:47" x14ac:dyDescent="0.2">
      <c r="AC690" s="50"/>
      <c r="AU690" s="200">
        <v>6.88E-2</v>
      </c>
    </row>
    <row r="691" spans="29:47" x14ac:dyDescent="0.2">
      <c r="AC691" s="50"/>
      <c r="AU691" s="200">
        <v>6.8900000000000003E-2</v>
      </c>
    </row>
    <row r="692" spans="29:47" x14ac:dyDescent="0.2">
      <c r="AC692" s="50"/>
      <c r="AU692" s="200">
        <v>6.9000000000000006E-2</v>
      </c>
    </row>
    <row r="693" spans="29:47" x14ac:dyDescent="0.2">
      <c r="AC693" s="50"/>
      <c r="AU693" s="200">
        <v>6.9099999999999995E-2</v>
      </c>
    </row>
    <row r="694" spans="29:47" x14ac:dyDescent="0.2">
      <c r="AC694" s="50"/>
      <c r="AU694" s="200">
        <v>6.9199999999999998E-2</v>
      </c>
    </row>
    <row r="695" spans="29:47" x14ac:dyDescent="0.2">
      <c r="AC695" s="50"/>
      <c r="AU695" s="200">
        <v>6.93E-2</v>
      </c>
    </row>
    <row r="696" spans="29:47" x14ac:dyDescent="0.2">
      <c r="AC696" s="50"/>
      <c r="AU696" s="200">
        <v>6.9400000000000003E-2</v>
      </c>
    </row>
    <row r="697" spans="29:47" x14ac:dyDescent="0.2">
      <c r="AC697" s="50"/>
      <c r="AU697" s="200">
        <v>6.9500000000000006E-2</v>
      </c>
    </row>
    <row r="698" spans="29:47" x14ac:dyDescent="0.2">
      <c r="AC698" s="50"/>
      <c r="AU698" s="200">
        <v>6.9599999999999995E-2</v>
      </c>
    </row>
    <row r="699" spans="29:47" x14ac:dyDescent="0.2">
      <c r="AC699" s="50"/>
      <c r="AU699" s="200">
        <v>6.9699999999999998E-2</v>
      </c>
    </row>
    <row r="700" spans="29:47" x14ac:dyDescent="0.2">
      <c r="AC700" s="50"/>
      <c r="AU700" s="200">
        <v>6.9800000000000001E-2</v>
      </c>
    </row>
    <row r="701" spans="29:47" x14ac:dyDescent="0.2">
      <c r="AC701" s="50"/>
      <c r="AU701" s="200">
        <v>6.9900000000000004E-2</v>
      </c>
    </row>
    <row r="702" spans="29:47" x14ac:dyDescent="0.2">
      <c r="AC702" s="50"/>
      <c r="AU702" s="200">
        <v>7.0000000000000007E-2</v>
      </c>
    </row>
    <row r="703" spans="29:47" x14ac:dyDescent="0.2">
      <c r="AC703" s="50"/>
      <c r="AU703" s="200">
        <v>7.0099999999999996E-2</v>
      </c>
    </row>
    <row r="704" spans="29:47" x14ac:dyDescent="0.2">
      <c r="AC704" s="50"/>
      <c r="AU704" s="200">
        <v>7.0199999999999999E-2</v>
      </c>
    </row>
    <row r="705" spans="29:47" x14ac:dyDescent="0.2">
      <c r="AC705" s="50"/>
      <c r="AU705" s="200">
        <v>7.0300000000000001E-2</v>
      </c>
    </row>
    <row r="706" spans="29:47" x14ac:dyDescent="0.2">
      <c r="AC706" s="50"/>
      <c r="AU706" s="200">
        <v>7.0400000000000004E-2</v>
      </c>
    </row>
    <row r="707" spans="29:47" x14ac:dyDescent="0.2">
      <c r="AC707" s="50"/>
      <c r="AU707" s="200">
        <v>7.0499999999999993E-2</v>
      </c>
    </row>
    <row r="708" spans="29:47" x14ac:dyDescent="0.2">
      <c r="AC708" s="50"/>
      <c r="AU708" s="200">
        <v>7.0599999999999996E-2</v>
      </c>
    </row>
    <row r="709" spans="29:47" x14ac:dyDescent="0.2">
      <c r="AC709" s="50"/>
      <c r="AU709" s="200">
        <v>7.0699999999999999E-2</v>
      </c>
    </row>
    <row r="710" spans="29:47" x14ac:dyDescent="0.2">
      <c r="AC710" s="50"/>
      <c r="AU710" s="200">
        <v>7.0800000000000002E-2</v>
      </c>
    </row>
    <row r="711" spans="29:47" x14ac:dyDescent="0.2">
      <c r="AC711" s="50"/>
      <c r="AU711" s="200">
        <v>7.0900000000000005E-2</v>
      </c>
    </row>
    <row r="712" spans="29:47" x14ac:dyDescent="0.2">
      <c r="AC712" s="50"/>
      <c r="AU712" s="200">
        <v>7.0999999999999994E-2</v>
      </c>
    </row>
    <row r="713" spans="29:47" x14ac:dyDescent="0.2">
      <c r="AC713" s="50"/>
      <c r="AU713" s="200">
        <v>7.1099999999999997E-2</v>
      </c>
    </row>
    <row r="714" spans="29:47" x14ac:dyDescent="0.2">
      <c r="AC714" s="50"/>
      <c r="AU714" s="200">
        <v>7.1199999999999999E-2</v>
      </c>
    </row>
    <row r="715" spans="29:47" x14ac:dyDescent="0.2">
      <c r="AC715" s="50"/>
      <c r="AU715" s="200">
        <v>7.1300000000000002E-2</v>
      </c>
    </row>
    <row r="716" spans="29:47" x14ac:dyDescent="0.2">
      <c r="AC716" s="50"/>
      <c r="AU716" s="200">
        <v>7.1400000000000005E-2</v>
      </c>
    </row>
    <row r="717" spans="29:47" x14ac:dyDescent="0.2">
      <c r="AC717" s="50"/>
      <c r="AU717" s="200">
        <v>7.1499999999999994E-2</v>
      </c>
    </row>
    <row r="718" spans="29:47" x14ac:dyDescent="0.2">
      <c r="AC718" s="50"/>
      <c r="AU718" s="200">
        <v>7.1599999999999997E-2</v>
      </c>
    </row>
    <row r="719" spans="29:47" x14ac:dyDescent="0.2">
      <c r="AC719" s="50"/>
      <c r="AU719" s="200">
        <v>7.17E-2</v>
      </c>
    </row>
    <row r="720" spans="29:47" x14ac:dyDescent="0.2">
      <c r="AC720" s="50"/>
      <c r="AU720" s="200">
        <v>7.1800000000000003E-2</v>
      </c>
    </row>
    <row r="721" spans="29:47" x14ac:dyDescent="0.2">
      <c r="AC721" s="50"/>
      <c r="AU721" s="200">
        <v>7.1900000000000006E-2</v>
      </c>
    </row>
    <row r="722" spans="29:47" x14ac:dyDescent="0.2">
      <c r="AC722" s="50"/>
      <c r="AU722" s="200">
        <v>7.1999999999999995E-2</v>
      </c>
    </row>
    <row r="723" spans="29:47" x14ac:dyDescent="0.2">
      <c r="AC723" s="50"/>
      <c r="AU723" s="200">
        <v>7.2099999999999997E-2</v>
      </c>
    </row>
    <row r="724" spans="29:47" x14ac:dyDescent="0.2">
      <c r="AC724" s="50"/>
      <c r="AU724" s="200">
        <v>7.22E-2</v>
      </c>
    </row>
    <row r="725" spans="29:47" x14ac:dyDescent="0.2">
      <c r="AC725" s="50"/>
      <c r="AU725" s="200">
        <v>7.2300000000000003E-2</v>
      </c>
    </row>
    <row r="726" spans="29:47" x14ac:dyDescent="0.2">
      <c r="AC726" s="50"/>
      <c r="AU726" s="200">
        <v>7.2400000000000006E-2</v>
      </c>
    </row>
    <row r="727" spans="29:47" x14ac:dyDescent="0.2">
      <c r="AC727" s="50"/>
      <c r="AU727" s="200">
        <v>7.2499999999999995E-2</v>
      </c>
    </row>
    <row r="728" spans="29:47" x14ac:dyDescent="0.2">
      <c r="AC728" s="50"/>
      <c r="AU728" s="200">
        <v>7.2599999999999998E-2</v>
      </c>
    </row>
    <row r="729" spans="29:47" x14ac:dyDescent="0.2">
      <c r="AC729" s="50"/>
      <c r="AU729" s="200">
        <v>7.2700000000000001E-2</v>
      </c>
    </row>
    <row r="730" spans="29:47" x14ac:dyDescent="0.2">
      <c r="AC730" s="50"/>
      <c r="AU730" s="200">
        <v>7.2800000000000004E-2</v>
      </c>
    </row>
    <row r="731" spans="29:47" x14ac:dyDescent="0.2">
      <c r="AC731" s="50"/>
      <c r="AU731" s="200">
        <v>7.2900000000000006E-2</v>
      </c>
    </row>
    <row r="732" spans="29:47" x14ac:dyDescent="0.2">
      <c r="AC732" s="50"/>
      <c r="AU732" s="200">
        <v>7.2999999999999995E-2</v>
      </c>
    </row>
    <row r="733" spans="29:47" x14ac:dyDescent="0.2">
      <c r="AC733" s="50"/>
      <c r="AU733" s="200">
        <v>7.3099999999999998E-2</v>
      </c>
    </row>
    <row r="734" spans="29:47" x14ac:dyDescent="0.2">
      <c r="AC734" s="50"/>
      <c r="AU734" s="200">
        <v>7.3200000000000001E-2</v>
      </c>
    </row>
    <row r="735" spans="29:47" x14ac:dyDescent="0.2">
      <c r="AC735" s="50"/>
      <c r="AU735" s="200">
        <v>7.3300000000000004E-2</v>
      </c>
    </row>
    <row r="736" spans="29:47" x14ac:dyDescent="0.2">
      <c r="AC736" s="50"/>
      <c r="AU736" s="200">
        <v>7.3400000000000007E-2</v>
      </c>
    </row>
    <row r="737" spans="29:47" x14ac:dyDescent="0.2">
      <c r="AC737" s="50"/>
      <c r="AU737" s="200">
        <v>7.3499999999999996E-2</v>
      </c>
    </row>
    <row r="738" spans="29:47" x14ac:dyDescent="0.2">
      <c r="AC738" s="50"/>
      <c r="AU738" s="200">
        <v>7.3599999999999999E-2</v>
      </c>
    </row>
    <row r="739" spans="29:47" x14ac:dyDescent="0.2">
      <c r="AC739" s="50"/>
      <c r="AU739" s="200">
        <v>7.3700000000000002E-2</v>
      </c>
    </row>
    <row r="740" spans="29:47" x14ac:dyDescent="0.2">
      <c r="AC740" s="50"/>
      <c r="AU740" s="200">
        <v>7.3800000000000004E-2</v>
      </c>
    </row>
    <row r="741" spans="29:47" x14ac:dyDescent="0.2">
      <c r="AC741" s="50"/>
      <c r="AU741" s="200">
        <v>7.3899999999999993E-2</v>
      </c>
    </row>
    <row r="742" spans="29:47" x14ac:dyDescent="0.2">
      <c r="AC742" s="50"/>
      <c r="AU742" s="200">
        <v>7.3999999999999996E-2</v>
      </c>
    </row>
    <row r="743" spans="29:47" x14ac:dyDescent="0.2">
      <c r="AC743" s="50"/>
      <c r="AU743" s="200">
        <v>7.4099999999999999E-2</v>
      </c>
    </row>
    <row r="744" spans="29:47" x14ac:dyDescent="0.2">
      <c r="AC744" s="50"/>
      <c r="AU744" s="200">
        <v>7.4200000000000002E-2</v>
      </c>
    </row>
    <row r="745" spans="29:47" x14ac:dyDescent="0.2">
      <c r="AC745" s="50"/>
      <c r="AU745" s="200">
        <v>7.4300000000000005E-2</v>
      </c>
    </row>
    <row r="746" spans="29:47" x14ac:dyDescent="0.2">
      <c r="AC746" s="50"/>
      <c r="AU746" s="200">
        <v>7.4399999999999994E-2</v>
      </c>
    </row>
    <row r="747" spans="29:47" x14ac:dyDescent="0.2">
      <c r="AC747" s="50"/>
      <c r="AU747" s="200">
        <v>7.4499999999999997E-2</v>
      </c>
    </row>
    <row r="748" spans="29:47" x14ac:dyDescent="0.2">
      <c r="AC748" s="50"/>
      <c r="AU748" s="200">
        <v>7.46E-2</v>
      </c>
    </row>
    <row r="749" spans="29:47" x14ac:dyDescent="0.2">
      <c r="AC749" s="50"/>
      <c r="AU749" s="200">
        <v>7.4700000000000003E-2</v>
      </c>
    </row>
    <row r="750" spans="29:47" x14ac:dyDescent="0.2">
      <c r="AC750" s="50"/>
      <c r="AU750" s="200">
        <v>7.4800000000000005E-2</v>
      </c>
    </row>
    <row r="751" spans="29:47" x14ac:dyDescent="0.2">
      <c r="AC751" s="50"/>
      <c r="AU751" s="200">
        <v>7.4899999999999994E-2</v>
      </c>
    </row>
    <row r="752" spans="29:47" x14ac:dyDescent="0.2">
      <c r="AC752" s="50"/>
      <c r="AU752" s="200">
        <v>7.4999999999999997E-2</v>
      </c>
    </row>
    <row r="753" spans="29:47" x14ac:dyDescent="0.2">
      <c r="AC753" s="50"/>
      <c r="AU753" s="200">
        <v>7.51E-2</v>
      </c>
    </row>
    <row r="754" spans="29:47" x14ac:dyDescent="0.2">
      <c r="AC754" s="50"/>
      <c r="AU754" s="200">
        <v>7.5200000000000003E-2</v>
      </c>
    </row>
    <row r="755" spans="29:47" x14ac:dyDescent="0.2">
      <c r="AC755" s="50"/>
      <c r="AU755" s="200">
        <v>7.5300000000000006E-2</v>
      </c>
    </row>
    <row r="756" spans="29:47" x14ac:dyDescent="0.2">
      <c r="AC756" s="50"/>
      <c r="AU756" s="200">
        <v>7.5399999999999995E-2</v>
      </c>
    </row>
    <row r="757" spans="29:47" x14ac:dyDescent="0.2">
      <c r="AC757" s="50"/>
      <c r="AU757" s="200">
        <v>7.5499999999999998E-2</v>
      </c>
    </row>
    <row r="758" spans="29:47" x14ac:dyDescent="0.2">
      <c r="AC758" s="50"/>
      <c r="AU758" s="200">
        <v>7.5600000000000001E-2</v>
      </c>
    </row>
    <row r="759" spans="29:47" x14ac:dyDescent="0.2">
      <c r="AC759" s="50"/>
      <c r="AU759" s="200">
        <v>7.5700000000000003E-2</v>
      </c>
    </row>
    <row r="760" spans="29:47" x14ac:dyDescent="0.2">
      <c r="AC760" s="50"/>
      <c r="AU760" s="200">
        <v>7.5800000000000006E-2</v>
      </c>
    </row>
    <row r="761" spans="29:47" x14ac:dyDescent="0.2">
      <c r="AC761" s="50"/>
      <c r="AU761" s="200">
        <v>7.5899999999999995E-2</v>
      </c>
    </row>
    <row r="762" spans="29:47" x14ac:dyDescent="0.2">
      <c r="AC762" s="50"/>
      <c r="AU762" s="200">
        <v>7.5999999999999998E-2</v>
      </c>
    </row>
    <row r="763" spans="29:47" x14ac:dyDescent="0.2">
      <c r="AC763" s="50"/>
      <c r="AU763" s="200">
        <v>7.6100000000000001E-2</v>
      </c>
    </row>
    <row r="764" spans="29:47" x14ac:dyDescent="0.2">
      <c r="AC764" s="50"/>
      <c r="AU764" s="200">
        <v>7.6200000000000004E-2</v>
      </c>
    </row>
    <row r="765" spans="29:47" x14ac:dyDescent="0.2">
      <c r="AC765" s="50"/>
      <c r="AU765" s="200">
        <v>7.6300000000000007E-2</v>
      </c>
    </row>
    <row r="766" spans="29:47" x14ac:dyDescent="0.2">
      <c r="AC766" s="50"/>
      <c r="AU766" s="200">
        <v>7.6399999999999996E-2</v>
      </c>
    </row>
    <row r="767" spans="29:47" x14ac:dyDescent="0.2">
      <c r="AC767" s="50"/>
      <c r="AU767" s="200">
        <v>7.6499999999999999E-2</v>
      </c>
    </row>
    <row r="768" spans="29:47" x14ac:dyDescent="0.2">
      <c r="AC768" s="50"/>
      <c r="AU768" s="200">
        <v>7.6600000000000001E-2</v>
      </c>
    </row>
    <row r="769" spans="29:47" x14ac:dyDescent="0.2">
      <c r="AC769" s="50"/>
      <c r="AU769" s="200">
        <v>7.6700000000000004E-2</v>
      </c>
    </row>
    <row r="770" spans="29:47" x14ac:dyDescent="0.2">
      <c r="AC770" s="50"/>
      <c r="AU770" s="200">
        <v>7.6799999999999993E-2</v>
      </c>
    </row>
    <row r="771" spans="29:47" x14ac:dyDescent="0.2">
      <c r="AC771" s="50"/>
      <c r="AU771" s="200">
        <v>7.6899999999999996E-2</v>
      </c>
    </row>
    <row r="772" spans="29:47" x14ac:dyDescent="0.2">
      <c r="AC772" s="50"/>
      <c r="AU772" s="200">
        <v>7.6999999999999999E-2</v>
      </c>
    </row>
    <row r="773" spans="29:47" x14ac:dyDescent="0.2">
      <c r="AC773" s="50"/>
      <c r="AU773" s="200">
        <v>7.7100000000000002E-2</v>
      </c>
    </row>
    <row r="774" spans="29:47" x14ac:dyDescent="0.2">
      <c r="AC774" s="50"/>
      <c r="AU774" s="200">
        <v>7.7200000000000005E-2</v>
      </c>
    </row>
    <row r="775" spans="29:47" x14ac:dyDescent="0.2">
      <c r="AC775" s="50"/>
      <c r="AU775" s="200">
        <v>7.7299999999999994E-2</v>
      </c>
    </row>
    <row r="776" spans="29:47" x14ac:dyDescent="0.2">
      <c r="AC776" s="50"/>
      <c r="AU776" s="200">
        <v>7.7399999999999997E-2</v>
      </c>
    </row>
    <row r="777" spans="29:47" x14ac:dyDescent="0.2">
      <c r="AC777" s="50"/>
      <c r="AU777" s="200">
        <v>7.7499999999999999E-2</v>
      </c>
    </row>
    <row r="778" spans="29:47" x14ac:dyDescent="0.2">
      <c r="AC778" s="50"/>
      <c r="AU778" s="200">
        <v>7.7600000000000002E-2</v>
      </c>
    </row>
    <row r="779" spans="29:47" x14ac:dyDescent="0.2">
      <c r="AC779" s="50"/>
      <c r="AU779" s="200">
        <v>7.7700000000000005E-2</v>
      </c>
    </row>
    <row r="780" spans="29:47" x14ac:dyDescent="0.2">
      <c r="AC780" s="50"/>
      <c r="AU780" s="200">
        <v>7.7799999999999994E-2</v>
      </c>
    </row>
    <row r="781" spans="29:47" x14ac:dyDescent="0.2">
      <c r="AC781" s="50"/>
      <c r="AU781" s="200">
        <v>7.7899999999999997E-2</v>
      </c>
    </row>
    <row r="782" spans="29:47" x14ac:dyDescent="0.2">
      <c r="AC782" s="50"/>
      <c r="AU782" s="200">
        <v>7.8E-2</v>
      </c>
    </row>
    <row r="783" spans="29:47" x14ac:dyDescent="0.2">
      <c r="AC783" s="50"/>
      <c r="AU783" s="200">
        <v>7.8100000000000003E-2</v>
      </c>
    </row>
    <row r="784" spans="29:47" x14ac:dyDescent="0.2">
      <c r="AC784" s="50"/>
      <c r="AU784" s="200">
        <v>7.8200000000000006E-2</v>
      </c>
    </row>
    <row r="785" spans="29:47" x14ac:dyDescent="0.2">
      <c r="AC785" s="50"/>
      <c r="AU785" s="200">
        <v>7.8299999999999995E-2</v>
      </c>
    </row>
    <row r="786" spans="29:47" x14ac:dyDescent="0.2">
      <c r="AC786" s="50"/>
      <c r="AU786" s="200">
        <v>7.8399999999999997E-2</v>
      </c>
    </row>
    <row r="787" spans="29:47" x14ac:dyDescent="0.2">
      <c r="AC787" s="50"/>
      <c r="AU787" s="200">
        <v>7.85E-2</v>
      </c>
    </row>
    <row r="788" spans="29:47" x14ac:dyDescent="0.2">
      <c r="AC788" s="50"/>
      <c r="AU788" s="200">
        <v>7.8600000000000003E-2</v>
      </c>
    </row>
    <row r="789" spans="29:47" x14ac:dyDescent="0.2">
      <c r="AC789" s="50"/>
      <c r="AU789" s="200">
        <v>7.8700000000000006E-2</v>
      </c>
    </row>
    <row r="790" spans="29:47" x14ac:dyDescent="0.2">
      <c r="AC790" s="50"/>
      <c r="AU790" s="200">
        <v>7.8799999999999995E-2</v>
      </c>
    </row>
    <row r="791" spans="29:47" x14ac:dyDescent="0.2">
      <c r="AC791" s="50"/>
      <c r="AU791" s="200">
        <v>7.8899999999999998E-2</v>
      </c>
    </row>
    <row r="792" spans="29:47" x14ac:dyDescent="0.2">
      <c r="AC792" s="50"/>
      <c r="AU792" s="200">
        <v>7.9000000000000001E-2</v>
      </c>
    </row>
    <row r="793" spans="29:47" x14ac:dyDescent="0.2">
      <c r="AC793" s="50"/>
      <c r="AU793" s="200">
        <v>7.9100000000000004E-2</v>
      </c>
    </row>
    <row r="794" spans="29:47" x14ac:dyDescent="0.2">
      <c r="AC794" s="50"/>
      <c r="AU794" s="200">
        <v>7.9200000000000007E-2</v>
      </c>
    </row>
    <row r="795" spans="29:47" x14ac:dyDescent="0.2">
      <c r="AC795" s="50"/>
      <c r="AU795" s="200">
        <v>7.9299999999999995E-2</v>
      </c>
    </row>
    <row r="796" spans="29:47" x14ac:dyDescent="0.2">
      <c r="AC796" s="50"/>
      <c r="AU796" s="200">
        <v>7.9399999999999998E-2</v>
      </c>
    </row>
    <row r="797" spans="29:47" x14ac:dyDescent="0.2">
      <c r="AC797" s="50"/>
      <c r="AU797" s="200">
        <v>7.9500000000000001E-2</v>
      </c>
    </row>
    <row r="798" spans="29:47" x14ac:dyDescent="0.2">
      <c r="AC798" s="50"/>
      <c r="AU798" s="200">
        <v>7.9600000000000004E-2</v>
      </c>
    </row>
    <row r="799" spans="29:47" x14ac:dyDescent="0.2">
      <c r="AC799" s="50"/>
      <c r="AU799" s="200">
        <v>7.9699999999999993E-2</v>
      </c>
    </row>
    <row r="800" spans="29:47" x14ac:dyDescent="0.2">
      <c r="AC800" s="50"/>
      <c r="AU800" s="200">
        <v>7.9799999999999996E-2</v>
      </c>
    </row>
    <row r="801" spans="29:47" x14ac:dyDescent="0.2">
      <c r="AC801" s="50"/>
      <c r="AU801" s="200">
        <v>7.9899999999999999E-2</v>
      </c>
    </row>
    <row r="802" spans="29:47" x14ac:dyDescent="0.2">
      <c r="AC802" s="50"/>
      <c r="AU802" s="200">
        <v>0.08</v>
      </c>
    </row>
    <row r="803" spans="29:47" x14ac:dyDescent="0.2">
      <c r="AC803" s="50"/>
      <c r="AU803" s="200">
        <v>8.0100000000000005E-2</v>
      </c>
    </row>
    <row r="804" spans="29:47" x14ac:dyDescent="0.2">
      <c r="AC804" s="50"/>
      <c r="AU804" s="200">
        <v>8.0199999999999994E-2</v>
      </c>
    </row>
    <row r="805" spans="29:47" x14ac:dyDescent="0.2">
      <c r="AC805" s="50"/>
      <c r="AU805" s="200">
        <v>8.0299999999999996E-2</v>
      </c>
    </row>
    <row r="806" spans="29:47" x14ac:dyDescent="0.2">
      <c r="AC806" s="50"/>
      <c r="AU806" s="200">
        <v>8.0399999999999999E-2</v>
      </c>
    </row>
    <row r="807" spans="29:47" x14ac:dyDescent="0.2">
      <c r="AC807" s="50"/>
      <c r="AU807" s="200">
        <v>8.0500000000000002E-2</v>
      </c>
    </row>
    <row r="808" spans="29:47" x14ac:dyDescent="0.2">
      <c r="AC808" s="50"/>
      <c r="AU808" s="200">
        <v>8.0600000000000005E-2</v>
      </c>
    </row>
    <row r="809" spans="29:47" x14ac:dyDescent="0.2">
      <c r="AC809" s="50"/>
      <c r="AU809" s="200">
        <v>8.0699999999999994E-2</v>
      </c>
    </row>
    <row r="810" spans="29:47" x14ac:dyDescent="0.2">
      <c r="AC810" s="50"/>
      <c r="AU810" s="200">
        <v>8.0799999999999997E-2</v>
      </c>
    </row>
    <row r="811" spans="29:47" x14ac:dyDescent="0.2">
      <c r="AC811" s="50"/>
      <c r="AU811" s="200">
        <v>8.09E-2</v>
      </c>
    </row>
    <row r="812" spans="29:47" x14ac:dyDescent="0.2">
      <c r="AC812" s="50"/>
      <c r="AU812" s="200">
        <v>8.1000000000000003E-2</v>
      </c>
    </row>
    <row r="813" spans="29:47" x14ac:dyDescent="0.2">
      <c r="AC813" s="50"/>
      <c r="AU813" s="200">
        <v>8.1100000000000005E-2</v>
      </c>
    </row>
    <row r="814" spans="29:47" x14ac:dyDescent="0.2">
      <c r="AC814" s="50"/>
      <c r="AU814" s="200">
        <v>8.1199999999999994E-2</v>
      </c>
    </row>
    <row r="815" spans="29:47" x14ac:dyDescent="0.2">
      <c r="AC815" s="50"/>
      <c r="AU815" s="200">
        <v>8.1299999999999997E-2</v>
      </c>
    </row>
    <row r="816" spans="29:47" x14ac:dyDescent="0.2">
      <c r="AC816" s="50"/>
      <c r="AU816" s="200">
        <v>8.14E-2</v>
      </c>
    </row>
    <row r="817" spans="29:47" x14ac:dyDescent="0.2">
      <c r="AC817" s="50"/>
      <c r="AU817" s="200">
        <v>8.1500000000000003E-2</v>
      </c>
    </row>
    <row r="818" spans="29:47" x14ac:dyDescent="0.2">
      <c r="AC818" s="50"/>
      <c r="AU818" s="200">
        <v>8.1600000000000006E-2</v>
      </c>
    </row>
    <row r="819" spans="29:47" x14ac:dyDescent="0.2">
      <c r="AC819" s="50"/>
      <c r="AU819" s="200">
        <v>8.1699999999999995E-2</v>
      </c>
    </row>
    <row r="820" spans="29:47" x14ac:dyDescent="0.2">
      <c r="AC820" s="50"/>
      <c r="AU820" s="200">
        <v>8.1799999999999998E-2</v>
      </c>
    </row>
    <row r="821" spans="29:47" x14ac:dyDescent="0.2">
      <c r="AC821" s="50"/>
      <c r="AU821" s="200">
        <v>8.1900000000000001E-2</v>
      </c>
    </row>
    <row r="822" spans="29:47" x14ac:dyDescent="0.2">
      <c r="AC822" s="50"/>
      <c r="AU822" s="200">
        <v>8.2000000000000003E-2</v>
      </c>
    </row>
    <row r="823" spans="29:47" x14ac:dyDescent="0.2">
      <c r="AC823" s="50"/>
      <c r="AU823" s="200">
        <v>8.2100000000000006E-2</v>
      </c>
    </row>
    <row r="824" spans="29:47" x14ac:dyDescent="0.2">
      <c r="AC824" s="50"/>
      <c r="AU824" s="200">
        <v>8.2199999999999995E-2</v>
      </c>
    </row>
    <row r="825" spans="29:47" x14ac:dyDescent="0.2">
      <c r="AC825" s="50"/>
      <c r="AU825" s="200">
        <v>8.2299999999999998E-2</v>
      </c>
    </row>
    <row r="826" spans="29:47" x14ac:dyDescent="0.2">
      <c r="AC826" s="50"/>
      <c r="AU826" s="200">
        <v>8.2400000000000001E-2</v>
      </c>
    </row>
    <row r="827" spans="29:47" x14ac:dyDescent="0.2">
      <c r="AC827" s="50"/>
      <c r="AU827" s="200">
        <v>8.2500000000000004E-2</v>
      </c>
    </row>
    <row r="828" spans="29:47" x14ac:dyDescent="0.2">
      <c r="AC828" s="50"/>
      <c r="AU828" s="200">
        <v>8.2600000000000007E-2</v>
      </c>
    </row>
    <row r="829" spans="29:47" x14ac:dyDescent="0.2">
      <c r="AC829" s="50"/>
      <c r="AU829" s="200">
        <v>8.2699999999999996E-2</v>
      </c>
    </row>
    <row r="830" spans="29:47" x14ac:dyDescent="0.2">
      <c r="AC830" s="50"/>
      <c r="AU830" s="200">
        <v>8.2799999999999999E-2</v>
      </c>
    </row>
    <row r="831" spans="29:47" x14ac:dyDescent="0.2">
      <c r="AC831" s="50"/>
      <c r="AU831" s="200">
        <v>8.2900000000000001E-2</v>
      </c>
    </row>
    <row r="832" spans="29:47" x14ac:dyDescent="0.2">
      <c r="AC832" s="50"/>
      <c r="AU832" s="200">
        <v>8.3000000000000004E-2</v>
      </c>
    </row>
    <row r="833" spans="29:47" x14ac:dyDescent="0.2">
      <c r="AC833" s="50"/>
      <c r="AU833" s="200">
        <v>8.3099999999999993E-2</v>
      </c>
    </row>
    <row r="834" spans="29:47" x14ac:dyDescent="0.2">
      <c r="AC834" s="50"/>
      <c r="AU834" s="200">
        <v>8.3199999999999996E-2</v>
      </c>
    </row>
    <row r="835" spans="29:47" x14ac:dyDescent="0.2">
      <c r="AC835" s="50"/>
      <c r="AU835" s="200">
        <v>8.3299999999999999E-2</v>
      </c>
    </row>
    <row r="836" spans="29:47" x14ac:dyDescent="0.2">
      <c r="AC836" s="50"/>
      <c r="AU836" s="200">
        <v>8.3400000000000002E-2</v>
      </c>
    </row>
    <row r="837" spans="29:47" x14ac:dyDescent="0.2">
      <c r="AC837" s="50"/>
      <c r="AU837" s="200">
        <v>8.3500000000000005E-2</v>
      </c>
    </row>
    <row r="838" spans="29:47" x14ac:dyDescent="0.2">
      <c r="AC838" s="50"/>
      <c r="AU838" s="200">
        <v>8.3599999999999994E-2</v>
      </c>
    </row>
    <row r="839" spans="29:47" x14ac:dyDescent="0.2">
      <c r="AC839" s="50"/>
      <c r="AU839" s="200">
        <v>8.3699999999999997E-2</v>
      </c>
    </row>
    <row r="840" spans="29:47" x14ac:dyDescent="0.2">
      <c r="AC840" s="50"/>
      <c r="AU840" s="200">
        <v>8.3799999999999999E-2</v>
      </c>
    </row>
    <row r="841" spans="29:47" x14ac:dyDescent="0.2">
      <c r="AC841" s="50"/>
      <c r="AU841" s="200">
        <v>8.3900000000000002E-2</v>
      </c>
    </row>
    <row r="842" spans="29:47" x14ac:dyDescent="0.2">
      <c r="AC842" s="50"/>
      <c r="AU842" s="200">
        <v>8.4000000000000005E-2</v>
      </c>
    </row>
    <row r="843" spans="29:47" x14ac:dyDescent="0.2">
      <c r="AC843" s="50"/>
      <c r="AU843" s="200">
        <v>8.4099999999999994E-2</v>
      </c>
    </row>
    <row r="844" spans="29:47" x14ac:dyDescent="0.2">
      <c r="AC844" s="50"/>
      <c r="AU844" s="200">
        <v>8.4199999999999997E-2</v>
      </c>
    </row>
    <row r="845" spans="29:47" x14ac:dyDescent="0.2">
      <c r="AC845" s="50"/>
      <c r="AU845" s="200">
        <v>8.43E-2</v>
      </c>
    </row>
    <row r="846" spans="29:47" x14ac:dyDescent="0.2">
      <c r="AC846" s="50"/>
      <c r="AU846" s="200">
        <v>8.4400000000000003E-2</v>
      </c>
    </row>
    <row r="847" spans="29:47" x14ac:dyDescent="0.2">
      <c r="AC847" s="50"/>
      <c r="AU847" s="200">
        <v>8.4500000000000006E-2</v>
      </c>
    </row>
    <row r="848" spans="29:47" x14ac:dyDescent="0.2">
      <c r="AC848" s="50"/>
      <c r="AU848" s="200">
        <v>8.4599999999999995E-2</v>
      </c>
    </row>
    <row r="849" spans="29:47" x14ac:dyDescent="0.2">
      <c r="AC849" s="50"/>
      <c r="AU849" s="200">
        <v>8.4699999999999998E-2</v>
      </c>
    </row>
    <row r="850" spans="29:47" x14ac:dyDescent="0.2">
      <c r="AC850" s="50"/>
      <c r="AU850" s="200">
        <v>8.48E-2</v>
      </c>
    </row>
    <row r="851" spans="29:47" x14ac:dyDescent="0.2">
      <c r="AC851" s="50"/>
      <c r="AU851" s="200">
        <v>8.4900000000000003E-2</v>
      </c>
    </row>
    <row r="852" spans="29:47" x14ac:dyDescent="0.2">
      <c r="AC852" s="50"/>
      <c r="AU852" s="200">
        <v>8.5000000000000006E-2</v>
      </c>
    </row>
    <row r="853" spans="29:47" x14ac:dyDescent="0.2">
      <c r="AC853" s="50"/>
      <c r="AU853" s="200">
        <v>8.5099999999999995E-2</v>
      </c>
    </row>
    <row r="854" spans="29:47" x14ac:dyDescent="0.2">
      <c r="AC854" s="50"/>
      <c r="AU854" s="200">
        <v>8.5199999999999998E-2</v>
      </c>
    </row>
    <row r="855" spans="29:47" x14ac:dyDescent="0.2">
      <c r="AC855" s="50"/>
      <c r="AU855" s="200">
        <v>8.5300000000000001E-2</v>
      </c>
    </row>
    <row r="856" spans="29:47" x14ac:dyDescent="0.2">
      <c r="AC856" s="50"/>
      <c r="AU856" s="200">
        <v>8.5400000000000004E-2</v>
      </c>
    </row>
    <row r="857" spans="29:47" x14ac:dyDescent="0.2">
      <c r="AC857" s="50"/>
      <c r="AU857" s="200">
        <v>8.5500000000000007E-2</v>
      </c>
    </row>
    <row r="858" spans="29:47" x14ac:dyDescent="0.2">
      <c r="AC858" s="50"/>
      <c r="AU858" s="200">
        <v>8.5599999999999996E-2</v>
      </c>
    </row>
    <row r="859" spans="29:47" x14ac:dyDescent="0.2">
      <c r="AC859" s="50"/>
      <c r="AU859" s="200">
        <v>8.5699999999999998E-2</v>
      </c>
    </row>
    <row r="860" spans="29:47" x14ac:dyDescent="0.2">
      <c r="AC860" s="50"/>
      <c r="AU860" s="200">
        <v>8.5800000000000001E-2</v>
      </c>
    </row>
    <row r="861" spans="29:47" x14ac:dyDescent="0.2">
      <c r="AC861" s="50"/>
      <c r="AU861" s="200">
        <v>8.5900000000000004E-2</v>
      </c>
    </row>
    <row r="862" spans="29:47" x14ac:dyDescent="0.2">
      <c r="AC862" s="50"/>
      <c r="AU862" s="200">
        <v>8.5999999999999993E-2</v>
      </c>
    </row>
    <row r="863" spans="29:47" x14ac:dyDescent="0.2">
      <c r="AC863" s="50"/>
      <c r="AU863" s="200">
        <v>8.6099999999999996E-2</v>
      </c>
    </row>
    <row r="864" spans="29:47" x14ac:dyDescent="0.2">
      <c r="AC864" s="50"/>
      <c r="AU864" s="200">
        <v>8.6199999999999999E-2</v>
      </c>
    </row>
    <row r="865" spans="29:47" x14ac:dyDescent="0.2">
      <c r="AC865" s="50"/>
      <c r="AU865" s="200">
        <v>8.6300000000000002E-2</v>
      </c>
    </row>
    <row r="866" spans="29:47" x14ac:dyDescent="0.2">
      <c r="AC866" s="50"/>
      <c r="AU866" s="200">
        <v>8.6400000000000005E-2</v>
      </c>
    </row>
    <row r="867" spans="29:47" x14ac:dyDescent="0.2">
      <c r="AC867" s="50"/>
      <c r="AU867" s="200">
        <v>8.6499999999999994E-2</v>
      </c>
    </row>
    <row r="868" spans="29:47" x14ac:dyDescent="0.2">
      <c r="AC868" s="50"/>
      <c r="AU868" s="200">
        <v>8.6599999999999996E-2</v>
      </c>
    </row>
    <row r="869" spans="29:47" x14ac:dyDescent="0.2">
      <c r="AC869" s="50"/>
      <c r="AU869" s="200">
        <v>8.6699999999999999E-2</v>
      </c>
    </row>
    <row r="870" spans="29:47" x14ac:dyDescent="0.2">
      <c r="AC870" s="50"/>
      <c r="AU870" s="200">
        <v>8.6800000000000002E-2</v>
      </c>
    </row>
    <row r="871" spans="29:47" x14ac:dyDescent="0.2">
      <c r="AC871" s="50"/>
      <c r="AU871" s="200">
        <v>8.6900000000000005E-2</v>
      </c>
    </row>
    <row r="872" spans="29:47" x14ac:dyDescent="0.2">
      <c r="AC872" s="50"/>
      <c r="AU872" s="200">
        <v>8.6999999999999994E-2</v>
      </c>
    </row>
    <row r="873" spans="29:47" x14ac:dyDescent="0.2">
      <c r="AC873" s="50"/>
      <c r="AU873" s="200">
        <v>8.7099999999999997E-2</v>
      </c>
    </row>
    <row r="874" spans="29:47" x14ac:dyDescent="0.2">
      <c r="AC874" s="50"/>
      <c r="AU874" s="200">
        <v>8.72E-2</v>
      </c>
    </row>
    <row r="875" spans="29:47" x14ac:dyDescent="0.2">
      <c r="AC875" s="50"/>
      <c r="AU875" s="200">
        <v>8.7300000000000003E-2</v>
      </c>
    </row>
    <row r="876" spans="29:47" x14ac:dyDescent="0.2">
      <c r="AC876" s="50"/>
      <c r="AU876" s="200">
        <v>8.7400000000000005E-2</v>
      </c>
    </row>
    <row r="877" spans="29:47" x14ac:dyDescent="0.2">
      <c r="AC877" s="50"/>
      <c r="AU877" s="200">
        <v>8.7499999999999994E-2</v>
      </c>
    </row>
    <row r="878" spans="29:47" x14ac:dyDescent="0.2">
      <c r="AC878" s="50"/>
      <c r="AU878" s="200">
        <v>8.7599999999999997E-2</v>
      </c>
    </row>
    <row r="879" spans="29:47" x14ac:dyDescent="0.2">
      <c r="AC879" s="50"/>
      <c r="AU879" s="200">
        <v>8.77E-2</v>
      </c>
    </row>
    <row r="880" spans="29:47" x14ac:dyDescent="0.2">
      <c r="AC880" s="50"/>
      <c r="AU880" s="200">
        <v>8.7800000000000003E-2</v>
      </c>
    </row>
    <row r="881" spans="29:47" x14ac:dyDescent="0.2">
      <c r="AC881" s="50"/>
      <c r="AU881" s="200">
        <v>8.7900000000000006E-2</v>
      </c>
    </row>
    <row r="882" spans="29:47" x14ac:dyDescent="0.2">
      <c r="AC882" s="50"/>
      <c r="AU882" s="200">
        <v>8.7999999999999995E-2</v>
      </c>
    </row>
    <row r="883" spans="29:47" x14ac:dyDescent="0.2">
      <c r="AC883" s="50"/>
      <c r="AU883" s="200">
        <v>8.8099999999999998E-2</v>
      </c>
    </row>
    <row r="884" spans="29:47" x14ac:dyDescent="0.2">
      <c r="AC884" s="50"/>
      <c r="AU884" s="200">
        <v>8.8200000000000001E-2</v>
      </c>
    </row>
    <row r="885" spans="29:47" x14ac:dyDescent="0.2">
      <c r="AC885" s="50"/>
      <c r="AU885" s="200">
        <v>8.8300000000000003E-2</v>
      </c>
    </row>
    <row r="886" spans="29:47" x14ac:dyDescent="0.2">
      <c r="AC886" s="50"/>
      <c r="AU886" s="200">
        <v>8.8400000000000006E-2</v>
      </c>
    </row>
    <row r="887" spans="29:47" x14ac:dyDescent="0.2">
      <c r="AC887" s="50"/>
      <c r="AU887" s="200">
        <v>8.8499999999999995E-2</v>
      </c>
    </row>
    <row r="888" spans="29:47" x14ac:dyDescent="0.2">
      <c r="AC888" s="50"/>
      <c r="AU888" s="200">
        <v>8.8599999999999998E-2</v>
      </c>
    </row>
    <row r="889" spans="29:47" x14ac:dyDescent="0.2">
      <c r="AC889" s="50"/>
      <c r="AU889" s="200">
        <v>8.8700000000000001E-2</v>
      </c>
    </row>
    <row r="890" spans="29:47" x14ac:dyDescent="0.2">
      <c r="AC890" s="50"/>
      <c r="AU890" s="200">
        <v>8.8800000000000004E-2</v>
      </c>
    </row>
    <row r="891" spans="29:47" x14ac:dyDescent="0.2">
      <c r="AC891" s="50"/>
      <c r="AU891" s="200">
        <v>8.8900000000000007E-2</v>
      </c>
    </row>
    <row r="892" spans="29:47" x14ac:dyDescent="0.2">
      <c r="AC892" s="50"/>
      <c r="AU892" s="200">
        <v>8.8999999999999996E-2</v>
      </c>
    </row>
    <row r="893" spans="29:47" x14ac:dyDescent="0.2">
      <c r="AC893" s="50"/>
      <c r="AU893" s="200">
        <v>8.9099999999999999E-2</v>
      </c>
    </row>
    <row r="894" spans="29:47" x14ac:dyDescent="0.2">
      <c r="AC894" s="50"/>
      <c r="AU894" s="200">
        <v>8.9200000000000002E-2</v>
      </c>
    </row>
    <row r="895" spans="29:47" x14ac:dyDescent="0.2">
      <c r="AC895" s="50"/>
      <c r="AU895" s="200">
        <v>8.9300000000000004E-2</v>
      </c>
    </row>
    <row r="896" spans="29:47" x14ac:dyDescent="0.2">
      <c r="AC896" s="50"/>
      <c r="AU896" s="200">
        <v>8.9399999999999993E-2</v>
      </c>
    </row>
    <row r="897" spans="29:47" x14ac:dyDescent="0.2">
      <c r="AC897" s="50"/>
      <c r="AU897" s="200">
        <v>8.9499999999999996E-2</v>
      </c>
    </row>
    <row r="898" spans="29:47" x14ac:dyDescent="0.2">
      <c r="AC898" s="50"/>
      <c r="AU898" s="200">
        <v>8.9599999999999999E-2</v>
      </c>
    </row>
    <row r="899" spans="29:47" x14ac:dyDescent="0.2">
      <c r="AC899" s="50"/>
      <c r="AU899" s="200">
        <v>8.9700000000000002E-2</v>
      </c>
    </row>
    <row r="900" spans="29:47" x14ac:dyDescent="0.2">
      <c r="AC900" s="50"/>
      <c r="AU900" s="200">
        <v>8.9800000000000005E-2</v>
      </c>
    </row>
    <row r="901" spans="29:47" x14ac:dyDescent="0.2">
      <c r="AC901" s="50"/>
      <c r="AU901" s="200">
        <v>8.9899999999999994E-2</v>
      </c>
    </row>
    <row r="902" spans="29:47" x14ac:dyDescent="0.2">
      <c r="AC902" s="50"/>
      <c r="AU902" s="200">
        <v>0.09</v>
      </c>
    </row>
    <row r="903" spans="29:47" x14ac:dyDescent="0.2">
      <c r="AC903" s="50"/>
      <c r="AU903" s="200">
        <v>9.01E-2</v>
      </c>
    </row>
    <row r="904" spans="29:47" x14ac:dyDescent="0.2">
      <c r="AC904" s="50"/>
      <c r="AU904" s="200">
        <v>9.0200000000000002E-2</v>
      </c>
    </row>
    <row r="905" spans="29:47" x14ac:dyDescent="0.2">
      <c r="AC905" s="50"/>
      <c r="AU905" s="200">
        <v>9.0300000000000005E-2</v>
      </c>
    </row>
    <row r="906" spans="29:47" x14ac:dyDescent="0.2">
      <c r="AC906" s="50"/>
      <c r="AU906" s="200">
        <v>9.0399999999999994E-2</v>
      </c>
    </row>
    <row r="907" spans="29:47" x14ac:dyDescent="0.2">
      <c r="AC907" s="50"/>
      <c r="AU907" s="200">
        <v>9.0499999999999997E-2</v>
      </c>
    </row>
    <row r="908" spans="29:47" x14ac:dyDescent="0.2">
      <c r="AC908" s="50"/>
      <c r="AU908" s="200">
        <v>9.06E-2</v>
      </c>
    </row>
    <row r="909" spans="29:47" x14ac:dyDescent="0.2">
      <c r="AC909" s="50"/>
      <c r="AU909" s="200">
        <v>9.0700000000000003E-2</v>
      </c>
    </row>
    <row r="910" spans="29:47" x14ac:dyDescent="0.2">
      <c r="AC910" s="50"/>
      <c r="AU910" s="200">
        <v>9.0800000000000006E-2</v>
      </c>
    </row>
    <row r="911" spans="29:47" x14ac:dyDescent="0.2">
      <c r="AC911" s="50"/>
      <c r="AU911" s="200">
        <v>9.0899999999999995E-2</v>
      </c>
    </row>
    <row r="912" spans="29:47" x14ac:dyDescent="0.2">
      <c r="AC912" s="50"/>
      <c r="AU912" s="200">
        <v>9.0999999999999998E-2</v>
      </c>
    </row>
    <row r="913" spans="29:47" x14ac:dyDescent="0.2">
      <c r="AC913" s="50"/>
      <c r="AU913" s="200">
        <v>9.11E-2</v>
      </c>
    </row>
    <row r="914" spans="29:47" x14ac:dyDescent="0.2">
      <c r="AC914" s="50"/>
      <c r="AU914" s="200">
        <v>9.1200000000000003E-2</v>
      </c>
    </row>
    <row r="915" spans="29:47" x14ac:dyDescent="0.2">
      <c r="AC915" s="50"/>
      <c r="AU915" s="200">
        <v>9.1300000000000006E-2</v>
      </c>
    </row>
    <row r="916" spans="29:47" x14ac:dyDescent="0.2">
      <c r="AC916" s="50"/>
      <c r="AU916" s="200">
        <v>9.1399999999999995E-2</v>
      </c>
    </row>
    <row r="917" spans="29:47" x14ac:dyDescent="0.2">
      <c r="AC917" s="50"/>
      <c r="AU917" s="200">
        <v>9.1499999999999998E-2</v>
      </c>
    </row>
    <row r="918" spans="29:47" x14ac:dyDescent="0.2">
      <c r="AC918" s="50"/>
      <c r="AU918" s="200">
        <v>9.1600000000000001E-2</v>
      </c>
    </row>
    <row r="919" spans="29:47" x14ac:dyDescent="0.2">
      <c r="AC919" s="50"/>
      <c r="AU919" s="200">
        <v>9.1700000000000004E-2</v>
      </c>
    </row>
    <row r="920" spans="29:47" x14ac:dyDescent="0.2">
      <c r="AC920" s="50"/>
      <c r="AU920" s="200">
        <v>9.1800000000000007E-2</v>
      </c>
    </row>
    <row r="921" spans="29:47" x14ac:dyDescent="0.2">
      <c r="AC921" s="50"/>
      <c r="AU921" s="200">
        <v>9.1899999999999996E-2</v>
      </c>
    </row>
    <row r="922" spans="29:47" x14ac:dyDescent="0.2">
      <c r="AC922" s="50"/>
      <c r="AU922" s="200">
        <v>9.1999999999999998E-2</v>
      </c>
    </row>
    <row r="923" spans="29:47" x14ac:dyDescent="0.2">
      <c r="AC923" s="50"/>
      <c r="AU923" s="200">
        <v>9.2100000000000001E-2</v>
      </c>
    </row>
    <row r="924" spans="29:47" x14ac:dyDescent="0.2">
      <c r="AC924" s="50"/>
      <c r="AU924" s="200">
        <v>9.2200000000000004E-2</v>
      </c>
    </row>
    <row r="925" spans="29:47" x14ac:dyDescent="0.2">
      <c r="AC925" s="50"/>
      <c r="AU925" s="200">
        <v>9.2299999999999993E-2</v>
      </c>
    </row>
    <row r="926" spans="29:47" x14ac:dyDescent="0.2">
      <c r="AC926" s="50"/>
      <c r="AU926" s="200">
        <v>9.2399999999999996E-2</v>
      </c>
    </row>
    <row r="927" spans="29:47" x14ac:dyDescent="0.2">
      <c r="AC927" s="50"/>
      <c r="AU927" s="200">
        <v>9.2499999999999999E-2</v>
      </c>
    </row>
    <row r="928" spans="29:47" x14ac:dyDescent="0.2">
      <c r="AC928" s="50"/>
      <c r="AU928" s="200">
        <v>9.2600000000000002E-2</v>
      </c>
    </row>
    <row r="929" spans="29:47" x14ac:dyDescent="0.2">
      <c r="AC929" s="50"/>
      <c r="AU929" s="200">
        <v>9.2700000000000005E-2</v>
      </c>
    </row>
    <row r="930" spans="29:47" x14ac:dyDescent="0.2">
      <c r="AC930" s="50"/>
      <c r="AU930" s="200">
        <v>9.2799999999999994E-2</v>
      </c>
    </row>
    <row r="931" spans="29:47" x14ac:dyDescent="0.2">
      <c r="AC931" s="50"/>
      <c r="AU931" s="200">
        <v>9.2899999999999996E-2</v>
      </c>
    </row>
    <row r="932" spans="29:47" x14ac:dyDescent="0.2">
      <c r="AC932" s="50"/>
      <c r="AU932" s="200">
        <v>9.2999999999999999E-2</v>
      </c>
    </row>
    <row r="933" spans="29:47" x14ac:dyDescent="0.2">
      <c r="AC933" s="50"/>
      <c r="AU933" s="200">
        <v>9.3100000000000002E-2</v>
      </c>
    </row>
    <row r="934" spans="29:47" x14ac:dyDescent="0.2">
      <c r="AC934" s="50"/>
      <c r="AU934" s="200">
        <v>9.3200000000000005E-2</v>
      </c>
    </row>
    <row r="935" spans="29:47" x14ac:dyDescent="0.2">
      <c r="AC935" s="50"/>
      <c r="AU935" s="200">
        <v>9.3299999999999994E-2</v>
      </c>
    </row>
    <row r="936" spans="29:47" x14ac:dyDescent="0.2">
      <c r="AC936" s="50"/>
      <c r="AU936" s="200">
        <v>9.3399999999999997E-2</v>
      </c>
    </row>
    <row r="937" spans="29:47" x14ac:dyDescent="0.2">
      <c r="AC937" s="50"/>
      <c r="AU937" s="200">
        <v>9.35E-2</v>
      </c>
    </row>
    <row r="938" spans="29:47" x14ac:dyDescent="0.2">
      <c r="AC938" s="50"/>
      <c r="AU938" s="200">
        <v>9.3600000000000003E-2</v>
      </c>
    </row>
    <row r="939" spans="29:47" x14ac:dyDescent="0.2">
      <c r="AC939" s="50"/>
      <c r="AU939" s="200">
        <v>9.3700000000000006E-2</v>
      </c>
    </row>
    <row r="940" spans="29:47" x14ac:dyDescent="0.2">
      <c r="AC940" s="50"/>
      <c r="AU940" s="200">
        <v>9.3799999999999994E-2</v>
      </c>
    </row>
    <row r="941" spans="29:47" x14ac:dyDescent="0.2">
      <c r="AC941" s="50"/>
      <c r="AU941" s="200">
        <v>9.3899999999999997E-2</v>
      </c>
    </row>
    <row r="942" spans="29:47" x14ac:dyDescent="0.2">
      <c r="AC942" s="50"/>
      <c r="AU942" s="200">
        <v>9.4E-2</v>
      </c>
    </row>
    <row r="943" spans="29:47" x14ac:dyDescent="0.2">
      <c r="AC943" s="50"/>
      <c r="AU943" s="200">
        <v>9.4100000000000003E-2</v>
      </c>
    </row>
    <row r="944" spans="29:47" x14ac:dyDescent="0.2">
      <c r="AC944" s="50"/>
      <c r="AU944" s="200">
        <v>9.4200000000000006E-2</v>
      </c>
    </row>
    <row r="945" spans="29:47" x14ac:dyDescent="0.2">
      <c r="AC945" s="50"/>
      <c r="AU945" s="200">
        <v>9.4299999999999995E-2</v>
      </c>
    </row>
    <row r="946" spans="29:47" x14ac:dyDescent="0.2">
      <c r="AC946" s="50"/>
      <c r="AU946" s="200">
        <v>9.4399999999999998E-2</v>
      </c>
    </row>
    <row r="947" spans="29:47" x14ac:dyDescent="0.2">
      <c r="AC947" s="50"/>
      <c r="AU947" s="200">
        <v>9.4500000000000001E-2</v>
      </c>
    </row>
    <row r="948" spans="29:47" x14ac:dyDescent="0.2">
      <c r="AC948" s="50"/>
      <c r="AU948" s="200">
        <v>9.4600000000000004E-2</v>
      </c>
    </row>
    <row r="949" spans="29:47" x14ac:dyDescent="0.2">
      <c r="AC949" s="50"/>
      <c r="AU949" s="200">
        <v>9.4700000000000006E-2</v>
      </c>
    </row>
    <row r="950" spans="29:47" x14ac:dyDescent="0.2">
      <c r="AC950" s="50"/>
      <c r="AU950" s="200">
        <v>9.4799999999999995E-2</v>
      </c>
    </row>
    <row r="951" spans="29:47" x14ac:dyDescent="0.2">
      <c r="AC951" s="50"/>
      <c r="AU951" s="200">
        <v>9.4899999999999998E-2</v>
      </c>
    </row>
    <row r="952" spans="29:47" x14ac:dyDescent="0.2">
      <c r="AC952" s="50"/>
      <c r="AU952" s="200">
        <v>9.5000000000000001E-2</v>
      </c>
    </row>
    <row r="953" spans="29:47" x14ac:dyDescent="0.2">
      <c r="AC953" s="50"/>
      <c r="AU953" s="200">
        <v>9.5100000000000004E-2</v>
      </c>
    </row>
    <row r="954" spans="29:47" x14ac:dyDescent="0.2">
      <c r="AC954" s="50"/>
      <c r="AU954" s="200">
        <v>9.5200000000000007E-2</v>
      </c>
    </row>
    <row r="955" spans="29:47" x14ac:dyDescent="0.2">
      <c r="AC955" s="50"/>
      <c r="AU955" s="200">
        <v>9.5299999999999996E-2</v>
      </c>
    </row>
    <row r="956" spans="29:47" x14ac:dyDescent="0.2">
      <c r="AC956" s="50"/>
      <c r="AU956" s="200">
        <v>9.5399999999999999E-2</v>
      </c>
    </row>
    <row r="957" spans="29:47" x14ac:dyDescent="0.2">
      <c r="AC957" s="50"/>
      <c r="AU957" s="200">
        <v>9.5500000000000002E-2</v>
      </c>
    </row>
    <row r="958" spans="29:47" x14ac:dyDescent="0.2">
      <c r="AC958" s="50"/>
      <c r="AU958" s="200">
        <v>9.5600000000000004E-2</v>
      </c>
    </row>
    <row r="959" spans="29:47" x14ac:dyDescent="0.2">
      <c r="AC959" s="50"/>
      <c r="AU959" s="200">
        <v>9.5699999999999993E-2</v>
      </c>
    </row>
    <row r="960" spans="29:47" x14ac:dyDescent="0.2">
      <c r="AC960" s="50"/>
      <c r="AU960" s="200">
        <v>9.5799999999999996E-2</v>
      </c>
    </row>
    <row r="961" spans="29:47" x14ac:dyDescent="0.2">
      <c r="AC961" s="50"/>
      <c r="AU961" s="200">
        <v>9.5899999999999999E-2</v>
      </c>
    </row>
    <row r="962" spans="29:47" x14ac:dyDescent="0.2">
      <c r="AC962" s="50"/>
      <c r="AU962" s="200">
        <v>9.6000000000000002E-2</v>
      </c>
    </row>
    <row r="963" spans="29:47" x14ac:dyDescent="0.2">
      <c r="AC963" s="50"/>
      <c r="AU963" s="200">
        <v>9.6100000000000005E-2</v>
      </c>
    </row>
    <row r="964" spans="29:47" x14ac:dyDescent="0.2">
      <c r="AC964" s="50"/>
      <c r="AU964" s="200">
        <v>9.6199999999999994E-2</v>
      </c>
    </row>
    <row r="965" spans="29:47" x14ac:dyDescent="0.2">
      <c r="AC965" s="50"/>
      <c r="AU965" s="200">
        <v>9.6299999999999997E-2</v>
      </c>
    </row>
    <row r="966" spans="29:47" x14ac:dyDescent="0.2">
      <c r="AC966" s="50"/>
      <c r="AU966" s="200">
        <v>9.64E-2</v>
      </c>
    </row>
    <row r="967" spans="29:47" x14ac:dyDescent="0.2">
      <c r="AC967" s="50"/>
      <c r="AU967" s="200">
        <v>9.6500000000000002E-2</v>
      </c>
    </row>
    <row r="968" spans="29:47" x14ac:dyDescent="0.2">
      <c r="AC968" s="50"/>
      <c r="AU968" s="200">
        <v>9.6600000000000005E-2</v>
      </c>
    </row>
    <row r="969" spans="29:47" x14ac:dyDescent="0.2">
      <c r="AC969" s="50"/>
      <c r="AU969" s="200">
        <v>9.6699999999999994E-2</v>
      </c>
    </row>
    <row r="970" spans="29:47" x14ac:dyDescent="0.2">
      <c r="AC970" s="50"/>
      <c r="AU970" s="200">
        <v>9.6799999999999997E-2</v>
      </c>
    </row>
    <row r="971" spans="29:47" x14ac:dyDescent="0.2">
      <c r="AC971" s="50"/>
      <c r="AU971" s="200">
        <v>9.69E-2</v>
      </c>
    </row>
    <row r="972" spans="29:47" x14ac:dyDescent="0.2">
      <c r="AC972" s="50"/>
      <c r="AU972" s="200">
        <v>9.7000000000000003E-2</v>
      </c>
    </row>
    <row r="973" spans="29:47" x14ac:dyDescent="0.2">
      <c r="AC973" s="50"/>
      <c r="AU973" s="200">
        <v>9.7100000000000006E-2</v>
      </c>
    </row>
    <row r="974" spans="29:47" x14ac:dyDescent="0.2">
      <c r="AC974" s="50"/>
      <c r="AU974" s="200">
        <v>9.7199999999999995E-2</v>
      </c>
    </row>
    <row r="975" spans="29:47" x14ac:dyDescent="0.2">
      <c r="AC975" s="50"/>
      <c r="AU975" s="200">
        <v>9.7299999999999998E-2</v>
      </c>
    </row>
    <row r="976" spans="29:47" x14ac:dyDescent="0.2">
      <c r="AC976" s="50"/>
      <c r="AU976" s="200">
        <v>9.74E-2</v>
      </c>
    </row>
    <row r="977" spans="29:47" x14ac:dyDescent="0.2">
      <c r="AC977" s="50"/>
      <c r="AU977" s="200">
        <v>9.7500000000000003E-2</v>
      </c>
    </row>
    <row r="978" spans="29:47" x14ac:dyDescent="0.2">
      <c r="AC978" s="50"/>
      <c r="AU978" s="200">
        <v>9.7600000000000006E-2</v>
      </c>
    </row>
    <row r="979" spans="29:47" x14ac:dyDescent="0.2">
      <c r="AC979" s="50"/>
      <c r="AU979" s="200">
        <v>9.7699999999999995E-2</v>
      </c>
    </row>
    <row r="980" spans="29:47" x14ac:dyDescent="0.2">
      <c r="AC980" s="50"/>
      <c r="AU980" s="200">
        <v>9.7799999999999998E-2</v>
      </c>
    </row>
    <row r="981" spans="29:47" x14ac:dyDescent="0.2">
      <c r="AC981" s="50"/>
      <c r="AU981" s="200">
        <v>9.7900000000000001E-2</v>
      </c>
    </row>
    <row r="982" spans="29:47" x14ac:dyDescent="0.2">
      <c r="AC982" s="50"/>
      <c r="AU982" s="200">
        <v>9.8000000000000004E-2</v>
      </c>
    </row>
    <row r="983" spans="29:47" x14ac:dyDescent="0.2">
      <c r="AC983" s="50"/>
      <c r="AU983" s="200">
        <v>9.8100000000000007E-2</v>
      </c>
    </row>
    <row r="984" spans="29:47" x14ac:dyDescent="0.2">
      <c r="AC984" s="50"/>
      <c r="AU984" s="200">
        <v>9.8199999999999996E-2</v>
      </c>
    </row>
    <row r="985" spans="29:47" x14ac:dyDescent="0.2">
      <c r="AC985" s="50"/>
      <c r="AU985" s="200">
        <v>9.8299999999999998E-2</v>
      </c>
    </row>
    <row r="986" spans="29:47" x14ac:dyDescent="0.2">
      <c r="AC986" s="50"/>
      <c r="AU986" s="200">
        <v>9.8400000000000001E-2</v>
      </c>
    </row>
    <row r="987" spans="29:47" x14ac:dyDescent="0.2">
      <c r="AC987" s="50"/>
      <c r="AU987" s="200">
        <v>9.8500000000000004E-2</v>
      </c>
    </row>
    <row r="988" spans="29:47" x14ac:dyDescent="0.2">
      <c r="AC988" s="50"/>
      <c r="AU988" s="200">
        <v>9.8599999999999993E-2</v>
      </c>
    </row>
    <row r="989" spans="29:47" x14ac:dyDescent="0.2">
      <c r="AC989" s="50"/>
      <c r="AU989" s="200">
        <v>9.8699999999999996E-2</v>
      </c>
    </row>
    <row r="990" spans="29:47" x14ac:dyDescent="0.2">
      <c r="AC990" s="50"/>
      <c r="AU990" s="200">
        <v>9.8799999999999999E-2</v>
      </c>
    </row>
    <row r="991" spans="29:47" x14ac:dyDescent="0.2">
      <c r="AC991" s="50"/>
      <c r="AU991" s="200">
        <v>9.8900000000000002E-2</v>
      </c>
    </row>
    <row r="992" spans="29:47" x14ac:dyDescent="0.2">
      <c r="AC992" s="50"/>
      <c r="AU992" s="200">
        <v>9.9000000000000005E-2</v>
      </c>
    </row>
    <row r="993" spans="29:47" x14ac:dyDescent="0.2">
      <c r="AC993" s="50"/>
      <c r="AU993" s="200">
        <v>9.9099999999999994E-2</v>
      </c>
    </row>
    <row r="994" spans="29:47" x14ac:dyDescent="0.2">
      <c r="AC994" s="50"/>
      <c r="AU994" s="200">
        <v>9.9199999999999997E-2</v>
      </c>
    </row>
    <row r="995" spans="29:47" x14ac:dyDescent="0.2">
      <c r="AC995" s="50"/>
      <c r="AU995" s="200">
        <v>9.9299999999999999E-2</v>
      </c>
    </row>
    <row r="996" spans="29:47" x14ac:dyDescent="0.2">
      <c r="AC996" s="50"/>
      <c r="AU996" s="200">
        <v>9.9400000000000002E-2</v>
      </c>
    </row>
    <row r="997" spans="29:47" x14ac:dyDescent="0.2">
      <c r="AC997" s="50"/>
      <c r="AU997" s="200">
        <v>9.9500000000000005E-2</v>
      </c>
    </row>
    <row r="998" spans="29:47" x14ac:dyDescent="0.2">
      <c r="AC998" s="50"/>
      <c r="AU998" s="200">
        <v>9.9599999999999994E-2</v>
      </c>
    </row>
    <row r="999" spans="29:47" x14ac:dyDescent="0.2">
      <c r="AC999" s="50"/>
      <c r="AU999" s="200">
        <v>9.9699999999999997E-2</v>
      </c>
    </row>
    <row r="1000" spans="29:47" x14ac:dyDescent="0.2">
      <c r="AC1000" s="50"/>
      <c r="AU1000" s="200">
        <v>9.98E-2</v>
      </c>
    </row>
    <row r="1001" spans="29:47" x14ac:dyDescent="0.2">
      <c r="AC1001" s="50"/>
      <c r="AU1001" s="200">
        <v>9.9900000000000003E-2</v>
      </c>
    </row>
    <row r="1002" spans="29:47" x14ac:dyDescent="0.2">
      <c r="AC1002" s="50"/>
      <c r="AU1002" s="200">
        <v>0.1</v>
      </c>
    </row>
    <row r="1003" spans="29:47" x14ac:dyDescent="0.2">
      <c r="AC1003" s="50"/>
      <c r="AU1003" s="200">
        <v>0.10009999999999999</v>
      </c>
    </row>
    <row r="1004" spans="29:47" x14ac:dyDescent="0.2">
      <c r="AC1004" s="50"/>
      <c r="AU1004" s="200">
        <v>0.1002</v>
      </c>
    </row>
    <row r="1005" spans="29:47" x14ac:dyDescent="0.2">
      <c r="AC1005" s="50"/>
      <c r="AU1005" s="200">
        <v>0.1003</v>
      </c>
    </row>
    <row r="1006" spans="29:47" x14ac:dyDescent="0.2">
      <c r="AC1006" s="50"/>
      <c r="AU1006" s="200">
        <v>0.1004</v>
      </c>
    </row>
    <row r="1007" spans="29:47" x14ac:dyDescent="0.2">
      <c r="AC1007" s="50"/>
      <c r="AU1007" s="200">
        <v>0.10050000000000001</v>
      </c>
    </row>
    <row r="1008" spans="29:47" x14ac:dyDescent="0.2">
      <c r="AC1008" s="50"/>
      <c r="AU1008" s="200">
        <v>0.10059999999999999</v>
      </c>
    </row>
    <row r="1009" spans="29:47" x14ac:dyDescent="0.2">
      <c r="AC1009" s="50"/>
      <c r="AU1009" s="200">
        <v>0.1007</v>
      </c>
    </row>
    <row r="1010" spans="29:47" x14ac:dyDescent="0.2">
      <c r="AC1010" s="50"/>
      <c r="AU1010" s="200">
        <v>0.1008</v>
      </c>
    </row>
    <row r="1011" spans="29:47" x14ac:dyDescent="0.2">
      <c r="AC1011" s="50"/>
      <c r="AU1011" s="200">
        <v>0.1009</v>
      </c>
    </row>
    <row r="1012" spans="29:47" x14ac:dyDescent="0.2">
      <c r="AC1012" s="50"/>
      <c r="AU1012" s="200">
        <v>0.10100000000000001</v>
      </c>
    </row>
    <row r="1013" spans="29:47" x14ac:dyDescent="0.2">
      <c r="AC1013" s="50"/>
      <c r="AU1013" s="200">
        <v>0.1011</v>
      </c>
    </row>
    <row r="1014" spans="29:47" x14ac:dyDescent="0.2">
      <c r="AC1014" s="50"/>
      <c r="AU1014" s="200">
        <v>0.1012</v>
      </c>
    </row>
    <row r="1015" spans="29:47" x14ac:dyDescent="0.2">
      <c r="AC1015" s="50"/>
      <c r="AU1015" s="200">
        <v>0.1013</v>
      </c>
    </row>
    <row r="1016" spans="29:47" x14ac:dyDescent="0.2">
      <c r="AC1016" s="50"/>
      <c r="AU1016" s="200">
        <v>0.1014</v>
      </c>
    </row>
    <row r="1017" spans="29:47" x14ac:dyDescent="0.2">
      <c r="AC1017" s="50"/>
      <c r="AU1017" s="200">
        <v>0.10150000000000001</v>
      </c>
    </row>
    <row r="1018" spans="29:47" x14ac:dyDescent="0.2">
      <c r="AC1018" s="50"/>
      <c r="AU1018" s="200">
        <v>0.1016</v>
      </c>
    </row>
    <row r="1019" spans="29:47" x14ac:dyDescent="0.2">
      <c r="AC1019" s="50"/>
      <c r="AU1019" s="200">
        <v>0.1017</v>
      </c>
    </row>
    <row r="1020" spans="29:47" x14ac:dyDescent="0.2">
      <c r="AC1020" s="50"/>
      <c r="AU1020" s="200">
        <v>0.1018</v>
      </c>
    </row>
    <row r="1021" spans="29:47" x14ac:dyDescent="0.2">
      <c r="AC1021" s="50"/>
      <c r="AU1021" s="200">
        <v>0.1019</v>
      </c>
    </row>
    <row r="1022" spans="29:47" x14ac:dyDescent="0.2">
      <c r="AC1022" s="50"/>
      <c r="AU1022" s="200">
        <v>0.10199999999999999</v>
      </c>
    </row>
    <row r="1023" spans="29:47" x14ac:dyDescent="0.2">
      <c r="AC1023" s="50"/>
      <c r="AU1023" s="200">
        <v>0.1021</v>
      </c>
    </row>
    <row r="1024" spans="29:47" x14ac:dyDescent="0.2">
      <c r="AC1024" s="50"/>
      <c r="AU1024" s="200">
        <v>0.1022</v>
      </c>
    </row>
    <row r="1025" spans="29:47" x14ac:dyDescent="0.2">
      <c r="AC1025" s="50"/>
      <c r="AU1025" s="200">
        <v>0.1023</v>
      </c>
    </row>
    <row r="1026" spans="29:47" x14ac:dyDescent="0.2">
      <c r="AC1026" s="50"/>
      <c r="AU1026" s="200">
        <v>0.1024</v>
      </c>
    </row>
    <row r="1027" spans="29:47" x14ac:dyDescent="0.2">
      <c r="AC1027" s="50"/>
      <c r="AU1027" s="200">
        <v>0.10249999999999999</v>
      </c>
    </row>
    <row r="1028" spans="29:47" x14ac:dyDescent="0.2">
      <c r="AC1028" s="50"/>
      <c r="AU1028" s="200">
        <v>0.1026</v>
      </c>
    </row>
    <row r="1029" spans="29:47" x14ac:dyDescent="0.2">
      <c r="AC1029" s="50"/>
      <c r="AU1029" s="200">
        <v>0.1027</v>
      </c>
    </row>
    <row r="1030" spans="29:47" x14ac:dyDescent="0.2">
      <c r="AC1030" s="50"/>
      <c r="AU1030" s="200">
        <v>0.1028</v>
      </c>
    </row>
    <row r="1031" spans="29:47" x14ac:dyDescent="0.2">
      <c r="AC1031" s="50"/>
      <c r="AU1031" s="200">
        <v>0.10290000000000001</v>
      </c>
    </row>
    <row r="1032" spans="29:47" x14ac:dyDescent="0.2">
      <c r="AC1032" s="50"/>
      <c r="AU1032" s="200">
        <v>0.10299999999999999</v>
      </c>
    </row>
    <row r="1033" spans="29:47" x14ac:dyDescent="0.2">
      <c r="AC1033" s="50"/>
      <c r="AU1033" s="200">
        <v>0.1031</v>
      </c>
    </row>
    <row r="1034" spans="29:47" x14ac:dyDescent="0.2">
      <c r="AC1034" s="50"/>
      <c r="AU1034" s="200">
        <v>0.1032</v>
      </c>
    </row>
    <row r="1035" spans="29:47" x14ac:dyDescent="0.2">
      <c r="AC1035" s="50"/>
      <c r="AU1035" s="200">
        <v>0.1033</v>
      </c>
    </row>
    <row r="1036" spans="29:47" x14ac:dyDescent="0.2">
      <c r="AC1036" s="50"/>
      <c r="AU1036" s="200">
        <v>0.10340000000000001</v>
      </c>
    </row>
    <row r="1037" spans="29:47" x14ac:dyDescent="0.2">
      <c r="AC1037" s="50"/>
      <c r="AU1037" s="200">
        <v>0.10349999999999999</v>
      </c>
    </row>
    <row r="1038" spans="29:47" x14ac:dyDescent="0.2">
      <c r="AC1038" s="50"/>
      <c r="AU1038" s="200">
        <v>0.1036</v>
      </c>
    </row>
    <row r="1039" spans="29:47" x14ac:dyDescent="0.2">
      <c r="AC1039" s="50"/>
      <c r="AU1039" s="200">
        <v>0.1037</v>
      </c>
    </row>
    <row r="1040" spans="29:47" x14ac:dyDescent="0.2">
      <c r="AC1040" s="50"/>
      <c r="AU1040" s="200">
        <v>0.1038</v>
      </c>
    </row>
    <row r="1041" spans="29:47" x14ac:dyDescent="0.2">
      <c r="AC1041" s="50"/>
      <c r="AU1041" s="200">
        <v>0.10390000000000001</v>
      </c>
    </row>
    <row r="1042" spans="29:47" x14ac:dyDescent="0.2">
      <c r="AC1042" s="50"/>
      <c r="AU1042" s="200">
        <v>0.104</v>
      </c>
    </row>
    <row r="1043" spans="29:47" x14ac:dyDescent="0.2">
      <c r="AC1043" s="50"/>
      <c r="AU1043" s="200">
        <v>0.1041</v>
      </c>
    </row>
    <row r="1044" spans="29:47" x14ac:dyDescent="0.2">
      <c r="AC1044" s="50"/>
      <c r="AU1044" s="200">
        <v>0.1042</v>
      </c>
    </row>
    <row r="1045" spans="29:47" x14ac:dyDescent="0.2">
      <c r="AC1045" s="50"/>
      <c r="AU1045" s="200">
        <v>0.1043</v>
      </c>
    </row>
    <row r="1046" spans="29:47" x14ac:dyDescent="0.2">
      <c r="AC1046" s="50"/>
      <c r="AU1046" s="200">
        <v>0.10440000000000001</v>
      </c>
    </row>
    <row r="1047" spans="29:47" x14ac:dyDescent="0.2">
      <c r="AC1047" s="50"/>
      <c r="AU1047" s="200">
        <v>0.1045</v>
      </c>
    </row>
    <row r="1048" spans="29:47" x14ac:dyDescent="0.2">
      <c r="AC1048" s="50"/>
      <c r="AU1048" s="200">
        <v>0.1046</v>
      </c>
    </row>
    <row r="1049" spans="29:47" x14ac:dyDescent="0.2">
      <c r="AC1049" s="50"/>
      <c r="AU1049" s="200">
        <v>0.1047</v>
      </c>
    </row>
    <row r="1050" spans="29:47" x14ac:dyDescent="0.2">
      <c r="AC1050" s="50"/>
      <c r="AU1050" s="200">
        <v>0.1048</v>
      </c>
    </row>
    <row r="1051" spans="29:47" x14ac:dyDescent="0.2">
      <c r="AC1051" s="50"/>
      <c r="AU1051" s="200">
        <v>0.10489999999999999</v>
      </c>
    </row>
    <row r="1052" spans="29:47" x14ac:dyDescent="0.2">
      <c r="AC1052" s="50"/>
      <c r="AU1052" s="200">
        <v>0.105</v>
      </c>
    </row>
    <row r="1053" spans="29:47" x14ac:dyDescent="0.2">
      <c r="AC1053" s="50"/>
      <c r="AU1053" s="200">
        <v>0.1051</v>
      </c>
    </row>
    <row r="1054" spans="29:47" x14ac:dyDescent="0.2">
      <c r="AC1054" s="50"/>
      <c r="AU1054" s="200">
        <v>0.1052</v>
      </c>
    </row>
    <row r="1055" spans="29:47" x14ac:dyDescent="0.2">
      <c r="AC1055" s="50"/>
      <c r="AU1055" s="200">
        <v>0.1053</v>
      </c>
    </row>
    <row r="1056" spans="29:47" x14ac:dyDescent="0.2">
      <c r="AC1056" s="50"/>
      <c r="AU1056" s="200">
        <v>0.10539999999999999</v>
      </c>
    </row>
    <row r="1057" spans="29:47" x14ac:dyDescent="0.2">
      <c r="AC1057" s="50"/>
      <c r="AU1057" s="200">
        <v>0.1055</v>
      </c>
    </row>
    <row r="1058" spans="29:47" x14ac:dyDescent="0.2">
      <c r="AC1058" s="50"/>
      <c r="AU1058" s="200">
        <v>0.1056</v>
      </c>
    </row>
    <row r="1059" spans="29:47" x14ac:dyDescent="0.2">
      <c r="AC1059" s="50"/>
      <c r="AU1059" s="200">
        <v>0.1057</v>
      </c>
    </row>
    <row r="1060" spans="29:47" x14ac:dyDescent="0.2">
      <c r="AC1060" s="50"/>
      <c r="AU1060" s="200">
        <v>0.10580000000000001</v>
      </c>
    </row>
    <row r="1061" spans="29:47" x14ac:dyDescent="0.2">
      <c r="AC1061" s="50"/>
      <c r="AU1061" s="200">
        <v>0.10589999999999999</v>
      </c>
    </row>
    <row r="1062" spans="29:47" x14ac:dyDescent="0.2">
      <c r="AC1062" s="50"/>
      <c r="AU1062" s="200">
        <v>0.106</v>
      </c>
    </row>
    <row r="1063" spans="29:47" x14ac:dyDescent="0.2">
      <c r="AC1063" s="50"/>
      <c r="AU1063" s="200">
        <v>0.1061</v>
      </c>
    </row>
    <row r="1064" spans="29:47" x14ac:dyDescent="0.2">
      <c r="AC1064" s="50"/>
      <c r="AU1064" s="200">
        <v>0.1062</v>
      </c>
    </row>
    <row r="1065" spans="29:47" x14ac:dyDescent="0.2">
      <c r="AC1065" s="50"/>
      <c r="AU1065" s="200">
        <v>0.10630000000000001</v>
      </c>
    </row>
    <row r="1066" spans="29:47" x14ac:dyDescent="0.2">
      <c r="AC1066" s="50"/>
      <c r="AU1066" s="200">
        <v>0.10639999999999999</v>
      </c>
    </row>
    <row r="1067" spans="29:47" x14ac:dyDescent="0.2">
      <c r="AC1067" s="50"/>
      <c r="AU1067" s="200">
        <v>0.1065</v>
      </c>
    </row>
    <row r="1068" spans="29:47" x14ac:dyDescent="0.2">
      <c r="AC1068" s="50"/>
      <c r="AU1068" s="200">
        <v>0.1066</v>
      </c>
    </row>
    <row r="1069" spans="29:47" x14ac:dyDescent="0.2">
      <c r="AC1069" s="50"/>
      <c r="AU1069" s="200">
        <v>0.1067</v>
      </c>
    </row>
    <row r="1070" spans="29:47" x14ac:dyDescent="0.2">
      <c r="AC1070" s="50"/>
      <c r="AU1070" s="200">
        <v>0.10680000000000001</v>
      </c>
    </row>
    <row r="1071" spans="29:47" x14ac:dyDescent="0.2">
      <c r="AC1071" s="50"/>
      <c r="AU1071" s="200">
        <v>0.1069</v>
      </c>
    </row>
    <row r="1072" spans="29:47" x14ac:dyDescent="0.2">
      <c r="AC1072" s="50"/>
      <c r="AU1072" s="200">
        <v>0.107</v>
      </c>
    </row>
    <row r="1073" spans="29:47" x14ac:dyDescent="0.2">
      <c r="AC1073" s="50"/>
      <c r="AU1073" s="200">
        <v>0.1071</v>
      </c>
    </row>
    <row r="1074" spans="29:47" x14ac:dyDescent="0.2">
      <c r="AC1074" s="50"/>
      <c r="AU1074" s="200">
        <v>0.1072</v>
      </c>
    </row>
    <row r="1075" spans="29:47" x14ac:dyDescent="0.2">
      <c r="AC1075" s="50"/>
      <c r="AU1075" s="200">
        <v>0.10730000000000001</v>
      </c>
    </row>
    <row r="1076" spans="29:47" x14ac:dyDescent="0.2">
      <c r="AC1076" s="50"/>
      <c r="AU1076" s="200">
        <v>0.1074</v>
      </c>
    </row>
    <row r="1077" spans="29:47" x14ac:dyDescent="0.2">
      <c r="AC1077" s="50"/>
      <c r="AU1077" s="200">
        <v>0.1075</v>
      </c>
    </row>
    <row r="1078" spans="29:47" x14ac:dyDescent="0.2">
      <c r="AC1078" s="50"/>
      <c r="AU1078" s="200">
        <v>0.1076</v>
      </c>
    </row>
    <row r="1079" spans="29:47" x14ac:dyDescent="0.2">
      <c r="AC1079" s="50"/>
      <c r="AU1079" s="200">
        <v>0.1077</v>
      </c>
    </row>
    <row r="1080" spans="29:47" x14ac:dyDescent="0.2">
      <c r="AC1080" s="50"/>
      <c r="AU1080" s="200">
        <v>0.10780000000000001</v>
      </c>
    </row>
    <row r="1081" spans="29:47" x14ac:dyDescent="0.2">
      <c r="AC1081" s="50"/>
      <c r="AU1081" s="200">
        <v>0.1079</v>
      </c>
    </row>
    <row r="1082" spans="29:47" x14ac:dyDescent="0.2">
      <c r="AC1082" s="50"/>
      <c r="AU1082" s="200">
        <v>0.108</v>
      </c>
    </row>
    <row r="1083" spans="29:47" x14ac:dyDescent="0.2">
      <c r="AC1083" s="50"/>
      <c r="AU1083" s="200">
        <v>0.1081</v>
      </c>
    </row>
    <row r="1084" spans="29:47" x14ac:dyDescent="0.2">
      <c r="AC1084" s="50"/>
      <c r="AU1084" s="200">
        <v>0.1082</v>
      </c>
    </row>
    <row r="1085" spans="29:47" x14ac:dyDescent="0.2">
      <c r="AC1085" s="50"/>
      <c r="AU1085" s="200">
        <v>0.10829999999999999</v>
      </c>
    </row>
    <row r="1086" spans="29:47" x14ac:dyDescent="0.2">
      <c r="AC1086" s="50"/>
      <c r="AU1086" s="200">
        <v>0.1084</v>
      </c>
    </row>
    <row r="1087" spans="29:47" x14ac:dyDescent="0.2">
      <c r="AC1087" s="50"/>
      <c r="AU1087" s="200">
        <v>0.1085</v>
      </c>
    </row>
    <row r="1088" spans="29:47" x14ac:dyDescent="0.2">
      <c r="AC1088" s="50"/>
      <c r="AU1088" s="200">
        <v>0.1086</v>
      </c>
    </row>
    <row r="1089" spans="29:47" x14ac:dyDescent="0.2">
      <c r="AC1089" s="50"/>
      <c r="AU1089" s="200">
        <v>0.1087</v>
      </c>
    </row>
    <row r="1090" spans="29:47" x14ac:dyDescent="0.2">
      <c r="AC1090" s="50"/>
      <c r="AU1090" s="200">
        <v>0.10879999999999999</v>
      </c>
    </row>
    <row r="1091" spans="29:47" x14ac:dyDescent="0.2">
      <c r="AC1091" s="50"/>
      <c r="AU1091" s="200">
        <v>0.1089</v>
      </c>
    </row>
    <row r="1092" spans="29:47" x14ac:dyDescent="0.2">
      <c r="AC1092" s="50"/>
      <c r="AU1092" s="200">
        <v>0.109</v>
      </c>
    </row>
    <row r="1093" spans="29:47" x14ac:dyDescent="0.2">
      <c r="AC1093" s="50"/>
      <c r="AU1093" s="200">
        <v>0.1091</v>
      </c>
    </row>
    <row r="1094" spans="29:47" x14ac:dyDescent="0.2">
      <c r="AC1094" s="50"/>
      <c r="AU1094" s="200">
        <v>0.10920000000000001</v>
      </c>
    </row>
    <row r="1095" spans="29:47" x14ac:dyDescent="0.2">
      <c r="AC1095" s="50"/>
      <c r="AU1095" s="200">
        <v>0.10929999999999999</v>
      </c>
    </row>
    <row r="1096" spans="29:47" x14ac:dyDescent="0.2">
      <c r="AC1096" s="50"/>
      <c r="AU1096" s="200">
        <v>0.1094</v>
      </c>
    </row>
    <row r="1097" spans="29:47" x14ac:dyDescent="0.2">
      <c r="AC1097" s="50"/>
      <c r="AU1097" s="200">
        <v>0.1095</v>
      </c>
    </row>
    <row r="1098" spans="29:47" x14ac:dyDescent="0.2">
      <c r="AC1098" s="50"/>
      <c r="AU1098" s="200">
        <v>0.1096</v>
      </c>
    </row>
    <row r="1099" spans="29:47" x14ac:dyDescent="0.2">
      <c r="AC1099" s="50"/>
      <c r="AU1099" s="200">
        <v>0.10970000000000001</v>
      </c>
    </row>
    <row r="1100" spans="29:47" x14ac:dyDescent="0.2">
      <c r="AC1100" s="50"/>
      <c r="AU1100" s="200">
        <v>0.10979999999999999</v>
      </c>
    </row>
    <row r="1101" spans="29:47" x14ac:dyDescent="0.2">
      <c r="AC1101" s="50"/>
      <c r="AU1101" s="200">
        <v>0.1099</v>
      </c>
    </row>
    <row r="1102" spans="29:47" x14ac:dyDescent="0.2">
      <c r="AC1102" s="50"/>
      <c r="AU1102" s="200">
        <v>0.11</v>
      </c>
    </row>
    <row r="1103" spans="29:47" x14ac:dyDescent="0.2">
      <c r="AC1103" s="50"/>
      <c r="AU1103" s="200">
        <v>0.1101</v>
      </c>
    </row>
    <row r="1104" spans="29:47" x14ac:dyDescent="0.2">
      <c r="AC1104" s="50"/>
      <c r="AU1104" s="200">
        <v>0.11020000000000001</v>
      </c>
    </row>
    <row r="1105" spans="29:47" x14ac:dyDescent="0.2">
      <c r="AC1105" s="50"/>
      <c r="AU1105" s="200">
        <v>0.1103</v>
      </c>
    </row>
    <row r="1106" spans="29:47" x14ac:dyDescent="0.2">
      <c r="AC1106" s="50"/>
      <c r="AU1106" s="200">
        <v>0.1104</v>
      </c>
    </row>
    <row r="1107" spans="29:47" x14ac:dyDescent="0.2">
      <c r="AC1107" s="50"/>
      <c r="AU1107" s="200">
        <v>0.1105</v>
      </c>
    </row>
    <row r="1108" spans="29:47" x14ac:dyDescent="0.2">
      <c r="AC1108" s="50"/>
      <c r="AU1108" s="200">
        <v>0.1106</v>
      </c>
    </row>
    <row r="1109" spans="29:47" x14ac:dyDescent="0.2">
      <c r="AC1109" s="50"/>
      <c r="AU1109" s="200">
        <v>0.11070000000000001</v>
      </c>
    </row>
    <row r="1110" spans="29:47" x14ac:dyDescent="0.2">
      <c r="AC1110" s="50"/>
      <c r="AU1110" s="200">
        <v>0.1108</v>
      </c>
    </row>
    <row r="1111" spans="29:47" x14ac:dyDescent="0.2">
      <c r="AC1111" s="50"/>
      <c r="AU1111" s="200">
        <v>0.1109</v>
      </c>
    </row>
    <row r="1112" spans="29:47" x14ac:dyDescent="0.2">
      <c r="AC1112" s="50"/>
      <c r="AU1112" s="200">
        <v>0.111</v>
      </c>
    </row>
    <row r="1113" spans="29:47" x14ac:dyDescent="0.2">
      <c r="AC1113" s="50"/>
      <c r="AU1113" s="200">
        <v>0.1111</v>
      </c>
    </row>
    <row r="1114" spans="29:47" x14ac:dyDescent="0.2">
      <c r="AC1114" s="50"/>
      <c r="AU1114" s="200">
        <v>0.11119999999999999</v>
      </c>
    </row>
    <row r="1115" spans="29:47" x14ac:dyDescent="0.2">
      <c r="AC1115" s="50"/>
      <c r="AU1115" s="200">
        <v>0.1113</v>
      </c>
    </row>
    <row r="1116" spans="29:47" x14ac:dyDescent="0.2">
      <c r="AC1116" s="50"/>
      <c r="AU1116" s="200">
        <v>0.1114</v>
      </c>
    </row>
    <row r="1117" spans="29:47" x14ac:dyDescent="0.2">
      <c r="AC1117" s="50"/>
      <c r="AU1117" s="200">
        <v>0.1115</v>
      </c>
    </row>
    <row r="1118" spans="29:47" x14ac:dyDescent="0.2">
      <c r="AC1118" s="50"/>
      <c r="AU1118" s="200">
        <v>0.1116</v>
      </c>
    </row>
    <row r="1119" spans="29:47" x14ac:dyDescent="0.2">
      <c r="AC1119" s="50"/>
      <c r="AU1119" s="200">
        <v>0.11169999999999999</v>
      </c>
    </row>
    <row r="1120" spans="29:47" x14ac:dyDescent="0.2">
      <c r="AC1120" s="50"/>
      <c r="AU1120" s="200">
        <v>0.1118</v>
      </c>
    </row>
    <row r="1121" spans="29:47" x14ac:dyDescent="0.2">
      <c r="AC1121" s="50"/>
      <c r="AU1121" s="200">
        <v>0.1119</v>
      </c>
    </row>
    <row r="1122" spans="29:47" x14ac:dyDescent="0.2">
      <c r="AC1122" s="50"/>
      <c r="AU1122" s="200">
        <v>0.112</v>
      </c>
    </row>
    <row r="1123" spans="29:47" x14ac:dyDescent="0.2">
      <c r="AC1123" s="50"/>
      <c r="AU1123" s="200">
        <v>0.11210000000000001</v>
      </c>
    </row>
    <row r="1124" spans="29:47" x14ac:dyDescent="0.2">
      <c r="AC1124" s="50"/>
      <c r="AU1124" s="200">
        <v>0.11219999999999999</v>
      </c>
    </row>
    <row r="1125" spans="29:47" x14ac:dyDescent="0.2">
      <c r="AC1125" s="50"/>
      <c r="AU1125" s="200">
        <v>0.1123</v>
      </c>
    </row>
    <row r="1126" spans="29:47" x14ac:dyDescent="0.2">
      <c r="AC1126" s="50"/>
      <c r="AU1126" s="200">
        <v>0.1124</v>
      </c>
    </row>
    <row r="1127" spans="29:47" x14ac:dyDescent="0.2">
      <c r="AC1127" s="50"/>
      <c r="AU1127" s="200">
        <v>0.1125</v>
      </c>
    </row>
    <row r="1128" spans="29:47" x14ac:dyDescent="0.2">
      <c r="AC1128" s="50"/>
      <c r="AU1128" s="200">
        <v>0.11260000000000001</v>
      </c>
    </row>
    <row r="1129" spans="29:47" x14ac:dyDescent="0.2">
      <c r="AC1129" s="50"/>
      <c r="AU1129" s="200">
        <v>0.11269999999999999</v>
      </c>
    </row>
    <row r="1130" spans="29:47" x14ac:dyDescent="0.2">
      <c r="AC1130" s="50"/>
      <c r="AU1130" s="200">
        <v>0.1128</v>
      </c>
    </row>
    <row r="1131" spans="29:47" x14ac:dyDescent="0.2">
      <c r="AC1131" s="50"/>
      <c r="AU1131" s="200">
        <v>0.1129</v>
      </c>
    </row>
    <row r="1132" spans="29:47" x14ac:dyDescent="0.2">
      <c r="AC1132" s="50"/>
      <c r="AU1132" s="200">
        <v>0.113</v>
      </c>
    </row>
    <row r="1133" spans="29:47" x14ac:dyDescent="0.2">
      <c r="AC1133" s="50"/>
      <c r="AU1133" s="200">
        <v>0.11310000000000001</v>
      </c>
    </row>
    <row r="1134" spans="29:47" x14ac:dyDescent="0.2">
      <c r="AC1134" s="50"/>
      <c r="AU1134" s="200">
        <v>0.1132</v>
      </c>
    </row>
    <row r="1135" spans="29:47" x14ac:dyDescent="0.2">
      <c r="AC1135" s="50"/>
      <c r="AU1135" s="200">
        <v>0.1133</v>
      </c>
    </row>
    <row r="1136" spans="29:47" x14ac:dyDescent="0.2">
      <c r="AC1136" s="50"/>
      <c r="AU1136" s="200">
        <v>0.1134</v>
      </c>
    </row>
    <row r="1137" spans="29:47" x14ac:dyDescent="0.2">
      <c r="AC1137" s="50"/>
      <c r="AU1137" s="200">
        <v>0.1135</v>
      </c>
    </row>
    <row r="1138" spans="29:47" x14ac:dyDescent="0.2">
      <c r="AC1138" s="50"/>
      <c r="AU1138" s="200">
        <v>0.11360000000000001</v>
      </c>
    </row>
    <row r="1139" spans="29:47" x14ac:dyDescent="0.2">
      <c r="AC1139" s="50"/>
      <c r="AU1139" s="200">
        <v>0.1137</v>
      </c>
    </row>
    <row r="1140" spans="29:47" x14ac:dyDescent="0.2">
      <c r="AC1140" s="50"/>
      <c r="AU1140" s="200">
        <v>0.1138</v>
      </c>
    </row>
    <row r="1141" spans="29:47" x14ac:dyDescent="0.2">
      <c r="AC1141" s="50"/>
      <c r="AU1141" s="200">
        <v>0.1139</v>
      </c>
    </row>
    <row r="1142" spans="29:47" x14ac:dyDescent="0.2">
      <c r="AC1142" s="50"/>
      <c r="AU1142" s="200">
        <v>0.114</v>
      </c>
    </row>
    <row r="1143" spans="29:47" x14ac:dyDescent="0.2">
      <c r="AC1143" s="50"/>
      <c r="AU1143" s="200">
        <v>0.11409999999999999</v>
      </c>
    </row>
    <row r="1144" spans="29:47" x14ac:dyDescent="0.2">
      <c r="AC1144" s="50"/>
      <c r="AU1144" s="200">
        <v>0.1142</v>
      </c>
    </row>
    <row r="1145" spans="29:47" x14ac:dyDescent="0.2">
      <c r="AC1145" s="50"/>
      <c r="AU1145" s="200">
        <v>0.1143</v>
      </c>
    </row>
    <row r="1146" spans="29:47" x14ac:dyDescent="0.2">
      <c r="AC1146" s="50"/>
      <c r="AU1146" s="200">
        <v>0.1144</v>
      </c>
    </row>
    <row r="1147" spans="29:47" x14ac:dyDescent="0.2">
      <c r="AC1147" s="50"/>
      <c r="AU1147" s="200">
        <v>0.1145</v>
      </c>
    </row>
    <row r="1148" spans="29:47" x14ac:dyDescent="0.2">
      <c r="AC1148" s="50"/>
      <c r="AU1148" s="200">
        <v>0.11459999999999999</v>
      </c>
    </row>
    <row r="1149" spans="29:47" x14ac:dyDescent="0.2">
      <c r="AC1149" s="50"/>
      <c r="AU1149" s="200">
        <v>0.1147</v>
      </c>
    </row>
    <row r="1150" spans="29:47" x14ac:dyDescent="0.2">
      <c r="AC1150" s="50"/>
      <c r="AU1150" s="200">
        <v>0.1148</v>
      </c>
    </row>
    <row r="1151" spans="29:47" x14ac:dyDescent="0.2">
      <c r="AC1151" s="50"/>
      <c r="AU1151" s="200">
        <v>0.1149</v>
      </c>
    </row>
    <row r="1152" spans="29:47" x14ac:dyDescent="0.2">
      <c r="AC1152" s="50"/>
      <c r="AU1152" s="200">
        <v>0.115</v>
      </c>
    </row>
    <row r="1153" spans="29:47" x14ac:dyDescent="0.2">
      <c r="AC1153" s="50"/>
      <c r="AU1153" s="200">
        <v>0.11509999999999999</v>
      </c>
    </row>
    <row r="1154" spans="29:47" x14ac:dyDescent="0.2">
      <c r="AC1154" s="50"/>
      <c r="AU1154" s="200">
        <v>0.1152</v>
      </c>
    </row>
    <row r="1155" spans="29:47" x14ac:dyDescent="0.2">
      <c r="AC1155" s="50"/>
      <c r="AU1155" s="200">
        <v>0.1153</v>
      </c>
    </row>
    <row r="1156" spans="29:47" x14ac:dyDescent="0.2">
      <c r="AC1156" s="50"/>
      <c r="AU1156" s="200">
        <v>0.1154</v>
      </c>
    </row>
    <row r="1157" spans="29:47" x14ac:dyDescent="0.2">
      <c r="AC1157" s="50"/>
      <c r="AU1157" s="200">
        <v>0.11550000000000001</v>
      </c>
    </row>
    <row r="1158" spans="29:47" x14ac:dyDescent="0.2">
      <c r="AC1158" s="50"/>
      <c r="AU1158" s="200">
        <v>0.11559999999999999</v>
      </c>
    </row>
    <row r="1159" spans="29:47" x14ac:dyDescent="0.2">
      <c r="AC1159" s="50"/>
      <c r="AU1159" s="200">
        <v>0.1157</v>
      </c>
    </row>
    <row r="1160" spans="29:47" x14ac:dyDescent="0.2">
      <c r="AC1160" s="50"/>
      <c r="AU1160" s="200">
        <v>0.1158</v>
      </c>
    </row>
    <row r="1161" spans="29:47" x14ac:dyDescent="0.2">
      <c r="AC1161" s="50"/>
      <c r="AU1161" s="200">
        <v>0.1159</v>
      </c>
    </row>
    <row r="1162" spans="29:47" x14ac:dyDescent="0.2">
      <c r="AC1162" s="50"/>
      <c r="AU1162" s="200">
        <v>0.11600000000000001</v>
      </c>
    </row>
    <row r="1163" spans="29:47" x14ac:dyDescent="0.2">
      <c r="AC1163" s="50"/>
      <c r="AU1163" s="200">
        <v>0.11609999999999999</v>
      </c>
    </row>
    <row r="1164" spans="29:47" x14ac:dyDescent="0.2">
      <c r="AC1164" s="50"/>
      <c r="AU1164" s="200">
        <v>0.1162</v>
      </c>
    </row>
    <row r="1165" spans="29:47" x14ac:dyDescent="0.2">
      <c r="AC1165" s="50"/>
      <c r="AU1165" s="200">
        <v>0.1163</v>
      </c>
    </row>
    <row r="1166" spans="29:47" x14ac:dyDescent="0.2">
      <c r="AC1166" s="50"/>
      <c r="AU1166" s="200">
        <v>0.1164</v>
      </c>
    </row>
    <row r="1167" spans="29:47" x14ac:dyDescent="0.2">
      <c r="AC1167" s="50"/>
      <c r="AU1167" s="200">
        <v>0.11650000000000001</v>
      </c>
    </row>
    <row r="1168" spans="29:47" x14ac:dyDescent="0.2">
      <c r="AC1168" s="50"/>
      <c r="AU1168" s="200">
        <v>0.1166</v>
      </c>
    </row>
    <row r="1169" spans="29:47" x14ac:dyDescent="0.2">
      <c r="AC1169" s="50"/>
      <c r="AU1169" s="200">
        <v>0.1167</v>
      </c>
    </row>
    <row r="1170" spans="29:47" x14ac:dyDescent="0.2">
      <c r="AC1170" s="50"/>
      <c r="AU1170" s="200">
        <v>0.1168</v>
      </c>
    </row>
    <row r="1171" spans="29:47" x14ac:dyDescent="0.2">
      <c r="AC1171" s="50"/>
      <c r="AU1171" s="200">
        <v>0.1169</v>
      </c>
    </row>
    <row r="1172" spans="29:47" x14ac:dyDescent="0.2">
      <c r="AC1172" s="50"/>
      <c r="AU1172" s="200">
        <v>0.11700000000000001</v>
      </c>
    </row>
    <row r="1173" spans="29:47" x14ac:dyDescent="0.2">
      <c r="AC1173" s="50"/>
      <c r="AU1173" s="200">
        <v>0.1171</v>
      </c>
    </row>
    <row r="1174" spans="29:47" x14ac:dyDescent="0.2">
      <c r="AC1174" s="50"/>
      <c r="AU1174" s="200">
        <v>0.1172</v>
      </c>
    </row>
    <row r="1175" spans="29:47" x14ac:dyDescent="0.2">
      <c r="AC1175" s="50"/>
      <c r="AU1175" s="200">
        <v>0.1173</v>
      </c>
    </row>
    <row r="1176" spans="29:47" x14ac:dyDescent="0.2">
      <c r="AC1176" s="50"/>
      <c r="AU1176" s="200">
        <v>0.1174</v>
      </c>
    </row>
    <row r="1177" spans="29:47" x14ac:dyDescent="0.2">
      <c r="AC1177" s="50"/>
      <c r="AU1177" s="200">
        <v>0.11749999999999999</v>
      </c>
    </row>
    <row r="1178" spans="29:47" x14ac:dyDescent="0.2">
      <c r="AC1178" s="50"/>
      <c r="AU1178" s="200">
        <v>0.1176</v>
      </c>
    </row>
    <row r="1179" spans="29:47" x14ac:dyDescent="0.2">
      <c r="AC1179" s="50"/>
      <c r="AU1179" s="200">
        <v>0.1177</v>
      </c>
    </row>
    <row r="1180" spans="29:47" x14ac:dyDescent="0.2">
      <c r="AC1180" s="50"/>
      <c r="AU1180" s="200">
        <v>0.1178</v>
      </c>
    </row>
    <row r="1181" spans="29:47" x14ac:dyDescent="0.2">
      <c r="AC1181" s="50"/>
      <c r="AU1181" s="200">
        <v>0.1179</v>
      </c>
    </row>
    <row r="1182" spans="29:47" x14ac:dyDescent="0.2">
      <c r="AC1182" s="50"/>
      <c r="AU1182" s="200">
        <v>0.11799999999999999</v>
      </c>
    </row>
    <row r="1183" spans="29:47" x14ac:dyDescent="0.2">
      <c r="AC1183" s="50"/>
      <c r="AU1183" s="200">
        <v>0.1181</v>
      </c>
    </row>
    <row r="1184" spans="29:47" x14ac:dyDescent="0.2">
      <c r="AC1184" s="50"/>
      <c r="AU1184" s="200">
        <v>0.1182</v>
      </c>
    </row>
    <row r="1185" spans="29:47" x14ac:dyDescent="0.2">
      <c r="AC1185" s="50"/>
      <c r="AU1185" s="200">
        <v>0.1183</v>
      </c>
    </row>
    <row r="1186" spans="29:47" x14ac:dyDescent="0.2">
      <c r="AC1186" s="50"/>
      <c r="AU1186" s="200">
        <v>0.11840000000000001</v>
      </c>
    </row>
    <row r="1187" spans="29:47" x14ac:dyDescent="0.2">
      <c r="AC1187" s="50"/>
      <c r="AU1187" s="200">
        <v>0.11849999999999999</v>
      </c>
    </row>
    <row r="1188" spans="29:47" x14ac:dyDescent="0.2">
      <c r="AC1188" s="50"/>
      <c r="AU1188" s="200">
        <v>0.1186</v>
      </c>
    </row>
    <row r="1189" spans="29:47" x14ac:dyDescent="0.2">
      <c r="AC1189" s="50"/>
      <c r="AU1189" s="200">
        <v>0.1187</v>
      </c>
    </row>
    <row r="1190" spans="29:47" x14ac:dyDescent="0.2">
      <c r="AC1190" s="50"/>
      <c r="AU1190" s="200">
        <v>0.1188</v>
      </c>
    </row>
    <row r="1191" spans="29:47" x14ac:dyDescent="0.2">
      <c r="AC1191" s="50"/>
      <c r="AU1191" s="200">
        <v>0.11890000000000001</v>
      </c>
    </row>
    <row r="1192" spans="29:47" x14ac:dyDescent="0.2">
      <c r="AC1192" s="50"/>
      <c r="AU1192" s="200">
        <v>0.11899999999999999</v>
      </c>
    </row>
    <row r="1193" spans="29:47" x14ac:dyDescent="0.2">
      <c r="AC1193" s="50"/>
      <c r="AU1193" s="200">
        <v>0.1191</v>
      </c>
    </row>
    <row r="1194" spans="29:47" x14ac:dyDescent="0.2">
      <c r="AC1194" s="50"/>
      <c r="AU1194" s="200">
        <v>0.1192</v>
      </c>
    </row>
    <row r="1195" spans="29:47" x14ac:dyDescent="0.2">
      <c r="AC1195" s="50"/>
      <c r="AU1195" s="200">
        <v>0.1193</v>
      </c>
    </row>
    <row r="1196" spans="29:47" x14ac:dyDescent="0.2">
      <c r="AC1196" s="50"/>
      <c r="AU1196" s="200">
        <v>0.11940000000000001</v>
      </c>
    </row>
    <row r="1197" spans="29:47" x14ac:dyDescent="0.2">
      <c r="AC1197" s="50"/>
      <c r="AU1197" s="200">
        <v>0.1195</v>
      </c>
    </row>
    <row r="1198" spans="29:47" x14ac:dyDescent="0.2">
      <c r="AC1198" s="50"/>
      <c r="AU1198" s="200">
        <v>0.1196</v>
      </c>
    </row>
    <row r="1199" spans="29:47" x14ac:dyDescent="0.2">
      <c r="AC1199" s="50"/>
      <c r="AU1199" s="200">
        <v>0.1197</v>
      </c>
    </row>
    <row r="1200" spans="29:47" x14ac:dyDescent="0.2">
      <c r="AC1200" s="50"/>
      <c r="AU1200" s="200">
        <v>0.1198</v>
      </c>
    </row>
    <row r="1201" spans="29:47" x14ac:dyDescent="0.2">
      <c r="AC1201" s="50"/>
      <c r="AU1201" s="200">
        <v>0.11990000000000001</v>
      </c>
    </row>
    <row r="1202" spans="29:47" x14ac:dyDescent="0.2">
      <c r="AC1202" s="50"/>
      <c r="AU1202" s="200">
        <v>0.12</v>
      </c>
    </row>
    <row r="1203" spans="29:47" x14ac:dyDescent="0.2">
      <c r="AC1203" s="50"/>
      <c r="AU1203" s="200">
        <v>0.1201</v>
      </c>
    </row>
    <row r="1204" spans="29:47" x14ac:dyDescent="0.2">
      <c r="AC1204" s="50"/>
      <c r="AU1204" s="200">
        <v>0.1202</v>
      </c>
    </row>
    <row r="1205" spans="29:47" x14ac:dyDescent="0.2">
      <c r="AC1205" s="50"/>
      <c r="AU1205" s="200">
        <v>0.1203</v>
      </c>
    </row>
    <row r="1206" spans="29:47" x14ac:dyDescent="0.2">
      <c r="AC1206" s="50"/>
      <c r="AU1206" s="200">
        <v>0.12039999999999999</v>
      </c>
    </row>
    <row r="1207" spans="29:47" x14ac:dyDescent="0.2">
      <c r="AC1207" s="50"/>
      <c r="AU1207" s="200">
        <v>0.1205</v>
      </c>
    </row>
    <row r="1208" spans="29:47" x14ac:dyDescent="0.2">
      <c r="AC1208" s="50"/>
      <c r="AU1208" s="200">
        <v>0.1206</v>
      </c>
    </row>
    <row r="1209" spans="29:47" x14ac:dyDescent="0.2">
      <c r="AC1209" s="50"/>
      <c r="AU1209" s="200">
        <v>0.1207</v>
      </c>
    </row>
    <row r="1210" spans="29:47" x14ac:dyDescent="0.2">
      <c r="AC1210" s="50"/>
      <c r="AU1210" s="200">
        <v>0.1208</v>
      </c>
    </row>
    <row r="1211" spans="29:47" x14ac:dyDescent="0.2">
      <c r="AC1211" s="50"/>
      <c r="AU1211" s="200">
        <v>0.12089999999999999</v>
      </c>
    </row>
    <row r="1212" spans="29:47" x14ac:dyDescent="0.2">
      <c r="AC1212" s="50"/>
      <c r="AU1212" s="200">
        <v>0.121</v>
      </c>
    </row>
    <row r="1213" spans="29:47" x14ac:dyDescent="0.2">
      <c r="AC1213" s="50"/>
      <c r="AU1213" s="200">
        <v>0.1211</v>
      </c>
    </row>
    <row r="1214" spans="29:47" x14ac:dyDescent="0.2">
      <c r="AC1214" s="50"/>
      <c r="AU1214" s="200">
        <v>0.1212</v>
      </c>
    </row>
    <row r="1215" spans="29:47" x14ac:dyDescent="0.2">
      <c r="AC1215" s="50"/>
      <c r="AU1215" s="200">
        <v>0.12130000000000001</v>
      </c>
    </row>
    <row r="1216" spans="29:47" x14ac:dyDescent="0.2">
      <c r="AC1216" s="50"/>
      <c r="AU1216" s="200">
        <v>0.12139999999999999</v>
      </c>
    </row>
    <row r="1217" spans="29:47" x14ac:dyDescent="0.2">
      <c r="AC1217" s="50"/>
      <c r="AU1217" s="200">
        <v>0.1215</v>
      </c>
    </row>
    <row r="1218" spans="29:47" x14ac:dyDescent="0.2">
      <c r="AC1218" s="50"/>
      <c r="AU1218" s="200">
        <v>0.1216</v>
      </c>
    </row>
    <row r="1219" spans="29:47" x14ac:dyDescent="0.2">
      <c r="AC1219" s="50"/>
      <c r="AU1219" s="200">
        <v>0.1217</v>
      </c>
    </row>
    <row r="1220" spans="29:47" x14ac:dyDescent="0.2">
      <c r="AC1220" s="50"/>
      <c r="AU1220" s="200">
        <v>0.12180000000000001</v>
      </c>
    </row>
    <row r="1221" spans="29:47" x14ac:dyDescent="0.2">
      <c r="AC1221" s="50"/>
      <c r="AU1221" s="200">
        <v>0.12189999999999999</v>
      </c>
    </row>
    <row r="1222" spans="29:47" x14ac:dyDescent="0.2">
      <c r="AC1222" s="50"/>
      <c r="AU1222" s="200">
        <v>0.122</v>
      </c>
    </row>
    <row r="1223" spans="29:47" x14ac:dyDescent="0.2">
      <c r="AC1223" s="50"/>
      <c r="AU1223" s="200">
        <v>0.1221</v>
      </c>
    </row>
    <row r="1224" spans="29:47" x14ac:dyDescent="0.2">
      <c r="AC1224" s="50"/>
      <c r="AU1224" s="200">
        <v>0.1222</v>
      </c>
    </row>
    <row r="1225" spans="29:47" x14ac:dyDescent="0.2">
      <c r="AC1225" s="50"/>
      <c r="AU1225" s="200">
        <v>0.12230000000000001</v>
      </c>
    </row>
    <row r="1226" spans="29:47" x14ac:dyDescent="0.2">
      <c r="AC1226" s="50"/>
      <c r="AU1226" s="200">
        <v>0.12239999999999999</v>
      </c>
    </row>
    <row r="1227" spans="29:47" x14ac:dyDescent="0.2">
      <c r="AC1227" s="50"/>
      <c r="AU1227" s="200">
        <v>0.1225</v>
      </c>
    </row>
    <row r="1228" spans="29:47" x14ac:dyDescent="0.2">
      <c r="AC1228" s="50"/>
      <c r="AU1228" s="200">
        <v>0.1226</v>
      </c>
    </row>
    <row r="1229" spans="29:47" x14ac:dyDescent="0.2">
      <c r="AC1229" s="50"/>
      <c r="AU1229" s="200">
        <v>0.1227</v>
      </c>
    </row>
    <row r="1230" spans="29:47" x14ac:dyDescent="0.2">
      <c r="AC1230" s="50"/>
      <c r="AU1230" s="200">
        <v>0.12280000000000001</v>
      </c>
    </row>
    <row r="1231" spans="29:47" x14ac:dyDescent="0.2">
      <c r="AC1231" s="50"/>
      <c r="AU1231" s="200">
        <v>0.1229</v>
      </c>
    </row>
    <row r="1232" spans="29:47" x14ac:dyDescent="0.2">
      <c r="AC1232" s="50"/>
      <c r="AU1232" s="200">
        <v>0.123</v>
      </c>
    </row>
    <row r="1233" spans="29:47" x14ac:dyDescent="0.2">
      <c r="AC1233" s="50"/>
      <c r="AU1233" s="200">
        <v>0.1231</v>
      </c>
    </row>
    <row r="1234" spans="29:47" x14ac:dyDescent="0.2">
      <c r="AC1234" s="50"/>
      <c r="AU1234" s="200">
        <v>0.1232</v>
      </c>
    </row>
    <row r="1235" spans="29:47" x14ac:dyDescent="0.2">
      <c r="AC1235" s="50"/>
      <c r="AU1235" s="200">
        <v>0.12330000000000001</v>
      </c>
    </row>
    <row r="1236" spans="29:47" x14ac:dyDescent="0.2">
      <c r="AC1236" s="50"/>
      <c r="AU1236" s="200">
        <v>0.1234</v>
      </c>
    </row>
    <row r="1237" spans="29:47" x14ac:dyDescent="0.2">
      <c r="AC1237" s="50"/>
      <c r="AU1237" s="200">
        <v>0.1235</v>
      </c>
    </row>
    <row r="1238" spans="29:47" x14ac:dyDescent="0.2">
      <c r="AC1238" s="50"/>
      <c r="AU1238" s="200">
        <v>0.1236</v>
      </c>
    </row>
    <row r="1239" spans="29:47" x14ac:dyDescent="0.2">
      <c r="AC1239" s="50"/>
      <c r="AU1239" s="200">
        <v>0.1237</v>
      </c>
    </row>
    <row r="1240" spans="29:47" x14ac:dyDescent="0.2">
      <c r="AC1240" s="50"/>
      <c r="AU1240" s="200">
        <v>0.12379999999999999</v>
      </c>
    </row>
    <row r="1241" spans="29:47" x14ac:dyDescent="0.2">
      <c r="AC1241" s="50"/>
      <c r="AU1241" s="200">
        <v>0.1239</v>
      </c>
    </row>
    <row r="1242" spans="29:47" x14ac:dyDescent="0.2">
      <c r="AC1242" s="50"/>
      <c r="AU1242" s="200">
        <v>0.124</v>
      </c>
    </row>
    <row r="1243" spans="29:47" x14ac:dyDescent="0.2">
      <c r="AC1243" s="50"/>
      <c r="AU1243" s="200">
        <v>0.1241</v>
      </c>
    </row>
    <row r="1244" spans="29:47" x14ac:dyDescent="0.2">
      <c r="AC1244" s="50"/>
      <c r="AU1244" s="200">
        <v>0.1242</v>
      </c>
    </row>
    <row r="1245" spans="29:47" x14ac:dyDescent="0.2">
      <c r="AC1245" s="50"/>
      <c r="AU1245" s="200">
        <v>0.12429999999999999</v>
      </c>
    </row>
    <row r="1246" spans="29:47" x14ac:dyDescent="0.2">
      <c r="AC1246" s="50"/>
      <c r="AU1246" s="200">
        <v>0.1244</v>
      </c>
    </row>
    <row r="1247" spans="29:47" x14ac:dyDescent="0.2">
      <c r="AC1247" s="50"/>
      <c r="AU1247" s="200">
        <v>0.1245</v>
      </c>
    </row>
    <row r="1248" spans="29:47" x14ac:dyDescent="0.2">
      <c r="AC1248" s="50"/>
      <c r="AU1248" s="200">
        <v>0.1246</v>
      </c>
    </row>
    <row r="1249" spans="29:47" x14ac:dyDescent="0.2">
      <c r="AC1249" s="50"/>
      <c r="AU1249" s="200">
        <v>0.12470000000000001</v>
      </c>
    </row>
    <row r="1250" spans="29:47" x14ac:dyDescent="0.2">
      <c r="AC1250" s="50"/>
      <c r="AU1250" s="200">
        <v>0.12479999999999999</v>
      </c>
    </row>
    <row r="1251" spans="29:47" x14ac:dyDescent="0.2">
      <c r="AC1251" s="50"/>
      <c r="AU1251" s="200">
        <v>0.1249</v>
      </c>
    </row>
    <row r="1252" spans="29:47" x14ac:dyDescent="0.2">
      <c r="AC1252" s="50"/>
      <c r="AU1252" s="200">
        <v>0.125</v>
      </c>
    </row>
    <row r="1253" spans="29:47" x14ac:dyDescent="0.2">
      <c r="AC1253" s="50"/>
      <c r="AU1253" s="200">
        <v>0.12509999999999999</v>
      </c>
    </row>
    <row r="1254" spans="29:47" x14ac:dyDescent="0.2">
      <c r="AC1254" s="50"/>
      <c r="AU1254" s="200">
        <v>0.12520000000000001</v>
      </c>
    </row>
    <row r="1255" spans="29:47" x14ac:dyDescent="0.2">
      <c r="AC1255" s="50"/>
      <c r="AU1255" s="200">
        <v>0.12529999999999999</v>
      </c>
    </row>
    <row r="1256" spans="29:47" x14ac:dyDescent="0.2">
      <c r="AC1256" s="50"/>
      <c r="AU1256" s="200">
        <v>0.12540000000000001</v>
      </c>
    </row>
    <row r="1257" spans="29:47" x14ac:dyDescent="0.2">
      <c r="AC1257" s="50"/>
      <c r="AU1257" s="200">
        <v>0.1255</v>
      </c>
    </row>
    <row r="1258" spans="29:47" x14ac:dyDescent="0.2">
      <c r="AC1258" s="50"/>
      <c r="AU1258" s="200">
        <v>0.12559999999999999</v>
      </c>
    </row>
    <row r="1259" spans="29:47" x14ac:dyDescent="0.2">
      <c r="AC1259" s="50"/>
      <c r="AU1259" s="200">
        <v>0.12570000000000001</v>
      </c>
    </row>
    <row r="1260" spans="29:47" x14ac:dyDescent="0.2">
      <c r="AC1260" s="50"/>
      <c r="AU1260" s="200">
        <v>0.1258</v>
      </c>
    </row>
    <row r="1261" spans="29:47" x14ac:dyDescent="0.2">
      <c r="AC1261" s="50"/>
      <c r="AU1261" s="200">
        <v>0.12590000000000001</v>
      </c>
    </row>
    <row r="1262" spans="29:47" x14ac:dyDescent="0.2">
      <c r="AC1262" s="50"/>
      <c r="AU1262" s="200">
        <v>0.126</v>
      </c>
    </row>
    <row r="1263" spans="29:47" x14ac:dyDescent="0.2">
      <c r="AC1263" s="50"/>
      <c r="AU1263" s="200">
        <v>0.12609999999999999</v>
      </c>
    </row>
    <row r="1264" spans="29:47" x14ac:dyDescent="0.2">
      <c r="AC1264" s="50"/>
      <c r="AU1264" s="200">
        <v>0.12620000000000001</v>
      </c>
    </row>
    <row r="1265" spans="29:47" x14ac:dyDescent="0.2">
      <c r="AC1265" s="50"/>
      <c r="AU1265" s="200">
        <v>0.1263</v>
      </c>
    </row>
    <row r="1266" spans="29:47" x14ac:dyDescent="0.2">
      <c r="AC1266" s="50"/>
      <c r="AU1266" s="200">
        <v>0.12640000000000001</v>
      </c>
    </row>
    <row r="1267" spans="29:47" x14ac:dyDescent="0.2">
      <c r="AC1267" s="50"/>
      <c r="AU1267" s="200">
        <v>0.1265</v>
      </c>
    </row>
    <row r="1268" spans="29:47" x14ac:dyDescent="0.2">
      <c r="AC1268" s="50"/>
      <c r="AU1268" s="200">
        <v>0.12659999999999999</v>
      </c>
    </row>
    <row r="1269" spans="29:47" x14ac:dyDescent="0.2">
      <c r="AC1269" s="50"/>
      <c r="AU1269" s="200">
        <v>0.12670000000000001</v>
      </c>
    </row>
    <row r="1270" spans="29:47" x14ac:dyDescent="0.2">
      <c r="AC1270" s="50"/>
      <c r="AU1270" s="200">
        <v>0.1268</v>
      </c>
    </row>
    <row r="1271" spans="29:47" x14ac:dyDescent="0.2">
      <c r="AC1271" s="50"/>
      <c r="AU1271" s="200">
        <v>0.12690000000000001</v>
      </c>
    </row>
    <row r="1272" spans="29:47" x14ac:dyDescent="0.2">
      <c r="AC1272" s="50"/>
      <c r="AU1272" s="200">
        <v>0.127</v>
      </c>
    </row>
    <row r="1273" spans="29:47" x14ac:dyDescent="0.2">
      <c r="AC1273" s="50"/>
      <c r="AU1273" s="200">
        <v>0.12709999999999999</v>
      </c>
    </row>
    <row r="1274" spans="29:47" x14ac:dyDescent="0.2">
      <c r="AC1274" s="50"/>
      <c r="AU1274" s="200">
        <v>0.12720000000000001</v>
      </c>
    </row>
    <row r="1275" spans="29:47" x14ac:dyDescent="0.2">
      <c r="AC1275" s="50"/>
      <c r="AU1275" s="200">
        <v>0.1273</v>
      </c>
    </row>
    <row r="1276" spans="29:47" x14ac:dyDescent="0.2">
      <c r="AC1276" s="50"/>
      <c r="AU1276" s="200">
        <v>0.12740000000000001</v>
      </c>
    </row>
    <row r="1277" spans="29:47" x14ac:dyDescent="0.2">
      <c r="AC1277" s="50"/>
      <c r="AU1277" s="200">
        <v>0.1275</v>
      </c>
    </row>
    <row r="1278" spans="29:47" x14ac:dyDescent="0.2">
      <c r="AC1278" s="50"/>
      <c r="AU1278" s="200">
        <v>0.12759999999999999</v>
      </c>
    </row>
    <row r="1279" spans="29:47" x14ac:dyDescent="0.2">
      <c r="AC1279" s="50"/>
      <c r="AU1279" s="200">
        <v>0.12770000000000001</v>
      </c>
    </row>
    <row r="1280" spans="29:47" x14ac:dyDescent="0.2">
      <c r="AC1280" s="50"/>
      <c r="AU1280" s="200">
        <v>0.1278</v>
      </c>
    </row>
    <row r="1281" spans="29:47" x14ac:dyDescent="0.2">
      <c r="AC1281" s="50"/>
      <c r="AU1281" s="200">
        <v>0.12790000000000001</v>
      </c>
    </row>
    <row r="1282" spans="29:47" x14ac:dyDescent="0.2">
      <c r="AC1282" s="50"/>
      <c r="AU1282" s="200">
        <v>0.128</v>
      </c>
    </row>
    <row r="1283" spans="29:47" x14ac:dyDescent="0.2">
      <c r="AC1283" s="50"/>
      <c r="AU1283" s="200">
        <v>0.12809999999999999</v>
      </c>
    </row>
    <row r="1284" spans="29:47" x14ac:dyDescent="0.2">
      <c r="AC1284" s="50"/>
      <c r="AU1284" s="200">
        <v>0.12820000000000001</v>
      </c>
    </row>
    <row r="1285" spans="29:47" x14ac:dyDescent="0.2">
      <c r="AC1285" s="50"/>
      <c r="AU1285" s="200">
        <v>0.1283</v>
      </c>
    </row>
    <row r="1286" spans="29:47" x14ac:dyDescent="0.2">
      <c r="AC1286" s="50"/>
      <c r="AU1286" s="200">
        <v>0.12839999999999999</v>
      </c>
    </row>
    <row r="1287" spans="29:47" x14ac:dyDescent="0.2">
      <c r="AC1287" s="50"/>
      <c r="AU1287" s="200">
        <v>0.1285</v>
      </c>
    </row>
    <row r="1288" spans="29:47" x14ac:dyDescent="0.2">
      <c r="AC1288" s="50"/>
      <c r="AU1288" s="200">
        <v>0.12859999999999999</v>
      </c>
    </row>
    <row r="1289" spans="29:47" x14ac:dyDescent="0.2">
      <c r="AC1289" s="50"/>
      <c r="AU1289" s="200">
        <v>0.12870000000000001</v>
      </c>
    </row>
    <row r="1290" spans="29:47" x14ac:dyDescent="0.2">
      <c r="AC1290" s="50"/>
      <c r="AU1290" s="200">
        <v>0.1288</v>
      </c>
    </row>
    <row r="1291" spans="29:47" x14ac:dyDescent="0.2">
      <c r="AC1291" s="50"/>
      <c r="AU1291" s="200">
        <v>0.12889999999999999</v>
      </c>
    </row>
    <row r="1292" spans="29:47" x14ac:dyDescent="0.2">
      <c r="AC1292" s="50"/>
      <c r="AU1292" s="200">
        <v>0.129</v>
      </c>
    </row>
    <row r="1293" spans="29:47" x14ac:dyDescent="0.2">
      <c r="AC1293" s="50"/>
      <c r="AU1293" s="200">
        <v>0.12909999999999999</v>
      </c>
    </row>
    <row r="1294" spans="29:47" x14ac:dyDescent="0.2">
      <c r="AC1294" s="50"/>
      <c r="AU1294" s="200">
        <v>0.12920000000000001</v>
      </c>
    </row>
    <row r="1295" spans="29:47" x14ac:dyDescent="0.2">
      <c r="AC1295" s="50"/>
      <c r="AU1295" s="200">
        <v>0.1293</v>
      </c>
    </row>
    <row r="1296" spans="29:47" x14ac:dyDescent="0.2">
      <c r="AC1296" s="50"/>
      <c r="AU1296" s="200">
        <v>0.12939999999999999</v>
      </c>
    </row>
    <row r="1297" spans="29:47" x14ac:dyDescent="0.2">
      <c r="AC1297" s="50"/>
      <c r="AU1297" s="200">
        <v>0.1295</v>
      </c>
    </row>
    <row r="1298" spans="29:47" x14ac:dyDescent="0.2">
      <c r="AC1298" s="50"/>
      <c r="AU1298" s="200">
        <v>0.12959999999999999</v>
      </c>
    </row>
    <row r="1299" spans="29:47" x14ac:dyDescent="0.2">
      <c r="AC1299" s="50"/>
      <c r="AU1299" s="200">
        <v>0.12970000000000001</v>
      </c>
    </row>
    <row r="1300" spans="29:47" x14ac:dyDescent="0.2">
      <c r="AC1300" s="50"/>
      <c r="AU1300" s="200">
        <v>0.1298</v>
      </c>
    </row>
    <row r="1301" spans="29:47" x14ac:dyDescent="0.2">
      <c r="AC1301" s="50"/>
      <c r="AU1301" s="200">
        <v>0.12989999999999999</v>
      </c>
    </row>
    <row r="1302" spans="29:47" x14ac:dyDescent="0.2">
      <c r="AC1302" s="50"/>
      <c r="AU1302" s="200">
        <v>0.13</v>
      </c>
    </row>
    <row r="1303" spans="29:47" x14ac:dyDescent="0.2">
      <c r="AC1303" s="50"/>
      <c r="AU1303" s="200">
        <v>0.13009999999999999</v>
      </c>
    </row>
    <row r="1304" spans="29:47" x14ac:dyDescent="0.2">
      <c r="AC1304" s="50"/>
      <c r="AU1304" s="200">
        <v>0.13020000000000001</v>
      </c>
    </row>
    <row r="1305" spans="29:47" x14ac:dyDescent="0.2">
      <c r="AC1305" s="50"/>
      <c r="AU1305" s="200">
        <v>0.1303</v>
      </c>
    </row>
    <row r="1306" spans="29:47" x14ac:dyDescent="0.2">
      <c r="AC1306" s="50"/>
      <c r="AU1306" s="200">
        <v>0.13039999999999999</v>
      </c>
    </row>
    <row r="1307" spans="29:47" x14ac:dyDescent="0.2">
      <c r="AC1307" s="50"/>
      <c r="AU1307" s="200">
        <v>0.1305</v>
      </c>
    </row>
    <row r="1308" spans="29:47" x14ac:dyDescent="0.2">
      <c r="AC1308" s="50"/>
      <c r="AU1308" s="200">
        <v>0.13059999999999999</v>
      </c>
    </row>
    <row r="1309" spans="29:47" x14ac:dyDescent="0.2">
      <c r="AC1309" s="50"/>
      <c r="AU1309" s="200">
        <v>0.13070000000000001</v>
      </c>
    </row>
    <row r="1310" spans="29:47" x14ac:dyDescent="0.2">
      <c r="AC1310" s="50"/>
      <c r="AU1310" s="200">
        <v>0.1308</v>
      </c>
    </row>
    <row r="1311" spans="29:47" x14ac:dyDescent="0.2">
      <c r="AC1311" s="50"/>
      <c r="AU1311" s="200">
        <v>0.13089999999999999</v>
      </c>
    </row>
    <row r="1312" spans="29:47" x14ac:dyDescent="0.2">
      <c r="AC1312" s="50"/>
      <c r="AU1312" s="200">
        <v>0.13100000000000001</v>
      </c>
    </row>
    <row r="1313" spans="29:47" x14ac:dyDescent="0.2">
      <c r="AC1313" s="50"/>
      <c r="AU1313" s="200">
        <v>0.13109999999999999</v>
      </c>
    </row>
    <row r="1314" spans="29:47" x14ac:dyDescent="0.2">
      <c r="AC1314" s="50"/>
      <c r="AU1314" s="200">
        <v>0.13120000000000001</v>
      </c>
    </row>
    <row r="1315" spans="29:47" x14ac:dyDescent="0.2">
      <c r="AC1315" s="50"/>
      <c r="AU1315" s="200">
        <v>0.1313</v>
      </c>
    </row>
    <row r="1316" spans="29:47" x14ac:dyDescent="0.2">
      <c r="AC1316" s="50"/>
      <c r="AU1316" s="200">
        <v>0.13139999999999999</v>
      </c>
    </row>
    <row r="1317" spans="29:47" x14ac:dyDescent="0.2">
      <c r="AC1317" s="50"/>
      <c r="AU1317" s="200">
        <v>0.13150000000000001</v>
      </c>
    </row>
    <row r="1318" spans="29:47" x14ac:dyDescent="0.2">
      <c r="AC1318" s="50"/>
      <c r="AU1318" s="200">
        <v>0.13159999999999999</v>
      </c>
    </row>
    <row r="1319" spans="29:47" x14ac:dyDescent="0.2">
      <c r="AC1319" s="50"/>
      <c r="AU1319" s="200">
        <v>0.13170000000000001</v>
      </c>
    </row>
    <row r="1320" spans="29:47" x14ac:dyDescent="0.2">
      <c r="AC1320" s="50"/>
      <c r="AU1320" s="200">
        <v>0.1318</v>
      </c>
    </row>
    <row r="1321" spans="29:47" x14ac:dyDescent="0.2">
      <c r="AC1321" s="50"/>
      <c r="AU1321" s="200">
        <v>0.13189999999999999</v>
      </c>
    </row>
    <row r="1322" spans="29:47" x14ac:dyDescent="0.2">
      <c r="AC1322" s="50"/>
      <c r="AU1322" s="200">
        <v>0.13200000000000001</v>
      </c>
    </row>
    <row r="1323" spans="29:47" x14ac:dyDescent="0.2">
      <c r="AC1323" s="50"/>
      <c r="AU1323" s="200">
        <v>0.1321</v>
      </c>
    </row>
    <row r="1324" spans="29:47" x14ac:dyDescent="0.2">
      <c r="AC1324" s="50"/>
      <c r="AU1324" s="200">
        <v>0.13220000000000001</v>
      </c>
    </row>
    <row r="1325" spans="29:47" x14ac:dyDescent="0.2">
      <c r="AC1325" s="50"/>
      <c r="AU1325" s="200">
        <v>0.1323</v>
      </c>
    </row>
    <row r="1326" spans="29:47" x14ac:dyDescent="0.2">
      <c r="AC1326" s="50"/>
      <c r="AU1326" s="200">
        <v>0.13239999999999999</v>
      </c>
    </row>
    <row r="1327" spans="29:47" x14ac:dyDescent="0.2">
      <c r="AC1327" s="50"/>
      <c r="AU1327" s="200">
        <v>0.13250000000000001</v>
      </c>
    </row>
    <row r="1328" spans="29:47" x14ac:dyDescent="0.2">
      <c r="AC1328" s="50"/>
      <c r="AU1328" s="200">
        <v>0.1326</v>
      </c>
    </row>
    <row r="1329" spans="29:47" x14ac:dyDescent="0.2">
      <c r="AC1329" s="50"/>
      <c r="AU1329" s="200">
        <v>0.13270000000000001</v>
      </c>
    </row>
    <row r="1330" spans="29:47" x14ac:dyDescent="0.2">
      <c r="AC1330" s="50"/>
      <c r="AU1330" s="200">
        <v>0.1328</v>
      </c>
    </row>
    <row r="1331" spans="29:47" x14ac:dyDescent="0.2">
      <c r="AC1331" s="50"/>
      <c r="AU1331" s="200">
        <v>0.13289999999999999</v>
      </c>
    </row>
    <row r="1332" spans="29:47" x14ac:dyDescent="0.2">
      <c r="AC1332" s="50"/>
      <c r="AU1332" s="200">
        <v>0.13300000000000001</v>
      </c>
    </row>
    <row r="1333" spans="29:47" x14ac:dyDescent="0.2">
      <c r="AC1333" s="50"/>
      <c r="AU1333" s="200">
        <v>0.1331</v>
      </c>
    </row>
    <row r="1334" spans="29:47" x14ac:dyDescent="0.2">
      <c r="AC1334" s="50"/>
      <c r="AU1334" s="200">
        <v>0.13320000000000001</v>
      </c>
    </row>
    <row r="1335" spans="29:47" x14ac:dyDescent="0.2">
      <c r="AC1335" s="50"/>
      <c r="AU1335" s="200">
        <v>0.1333</v>
      </c>
    </row>
    <row r="1336" spans="29:47" x14ac:dyDescent="0.2">
      <c r="AC1336" s="50"/>
      <c r="AU1336" s="200">
        <v>0.13339999999999999</v>
      </c>
    </row>
    <row r="1337" spans="29:47" x14ac:dyDescent="0.2">
      <c r="AC1337" s="50"/>
      <c r="AU1337" s="200">
        <v>0.13350000000000001</v>
      </c>
    </row>
    <row r="1338" spans="29:47" x14ac:dyDescent="0.2">
      <c r="AC1338" s="50"/>
      <c r="AU1338" s="200">
        <v>0.1336</v>
      </c>
    </row>
    <row r="1339" spans="29:47" x14ac:dyDescent="0.2">
      <c r="AC1339" s="50"/>
      <c r="AU1339" s="200">
        <v>0.13370000000000001</v>
      </c>
    </row>
    <row r="1340" spans="29:47" x14ac:dyDescent="0.2">
      <c r="AC1340" s="50"/>
      <c r="AU1340" s="200">
        <v>0.1338</v>
      </c>
    </row>
    <row r="1341" spans="29:47" x14ac:dyDescent="0.2">
      <c r="AC1341" s="50"/>
      <c r="AU1341" s="200">
        <v>0.13389999999999999</v>
      </c>
    </row>
    <row r="1342" spans="29:47" x14ac:dyDescent="0.2">
      <c r="AC1342" s="50"/>
      <c r="AU1342" s="200">
        <v>0.13400000000000001</v>
      </c>
    </row>
    <row r="1343" spans="29:47" x14ac:dyDescent="0.2">
      <c r="AC1343" s="50"/>
      <c r="AU1343" s="200">
        <v>0.1341</v>
      </c>
    </row>
    <row r="1344" spans="29:47" x14ac:dyDescent="0.2">
      <c r="AC1344" s="50"/>
      <c r="AU1344" s="200">
        <v>0.13420000000000001</v>
      </c>
    </row>
    <row r="1345" spans="29:47" x14ac:dyDescent="0.2">
      <c r="AC1345" s="50"/>
      <c r="AU1345" s="200">
        <v>0.1343</v>
      </c>
    </row>
    <row r="1346" spans="29:47" x14ac:dyDescent="0.2">
      <c r="AC1346" s="50"/>
      <c r="AU1346" s="200">
        <v>0.13439999999999999</v>
      </c>
    </row>
    <row r="1347" spans="29:47" x14ac:dyDescent="0.2">
      <c r="AC1347" s="50"/>
      <c r="AU1347" s="200">
        <v>0.13450000000000001</v>
      </c>
    </row>
    <row r="1348" spans="29:47" x14ac:dyDescent="0.2">
      <c r="AC1348" s="50"/>
      <c r="AU1348" s="200">
        <v>0.1346</v>
      </c>
    </row>
    <row r="1349" spans="29:47" x14ac:dyDescent="0.2">
      <c r="AC1349" s="50"/>
      <c r="AU1349" s="200">
        <v>0.13469999999999999</v>
      </c>
    </row>
    <row r="1350" spans="29:47" x14ac:dyDescent="0.2">
      <c r="AC1350" s="50"/>
      <c r="AU1350" s="200">
        <v>0.1348</v>
      </c>
    </row>
    <row r="1351" spans="29:47" x14ac:dyDescent="0.2">
      <c r="AC1351" s="50"/>
      <c r="AU1351" s="200">
        <v>0.13489999999999999</v>
      </c>
    </row>
    <row r="1352" spans="29:47" x14ac:dyDescent="0.2">
      <c r="AC1352" s="50"/>
      <c r="AU1352" s="200">
        <v>0.13500000000000001</v>
      </c>
    </row>
    <row r="1353" spans="29:47" x14ac:dyDescent="0.2">
      <c r="AC1353" s="50"/>
      <c r="AU1353" s="200">
        <v>0.1351</v>
      </c>
    </row>
    <row r="1354" spans="29:47" x14ac:dyDescent="0.2">
      <c r="AC1354" s="50"/>
      <c r="AU1354" s="200">
        <v>0.13519999999999999</v>
      </c>
    </row>
    <row r="1355" spans="29:47" x14ac:dyDescent="0.2">
      <c r="AC1355" s="50"/>
      <c r="AU1355" s="200">
        <v>0.1353</v>
      </c>
    </row>
    <row r="1356" spans="29:47" x14ac:dyDescent="0.2">
      <c r="AC1356" s="50"/>
      <c r="AU1356" s="200">
        <v>0.13539999999999999</v>
      </c>
    </row>
    <row r="1357" spans="29:47" x14ac:dyDescent="0.2">
      <c r="AC1357" s="50"/>
      <c r="AU1357" s="200">
        <v>0.13550000000000001</v>
      </c>
    </row>
    <row r="1358" spans="29:47" x14ac:dyDescent="0.2">
      <c r="AC1358" s="50"/>
      <c r="AU1358" s="200">
        <v>0.1356</v>
      </c>
    </row>
    <row r="1359" spans="29:47" x14ac:dyDescent="0.2">
      <c r="AC1359" s="50"/>
      <c r="AU1359" s="200">
        <v>0.13569999999999999</v>
      </c>
    </row>
    <row r="1360" spans="29:47" x14ac:dyDescent="0.2">
      <c r="AC1360" s="50"/>
      <c r="AU1360" s="200">
        <v>0.1358</v>
      </c>
    </row>
    <row r="1361" spans="29:47" x14ac:dyDescent="0.2">
      <c r="AC1361" s="50"/>
      <c r="AU1361" s="200">
        <v>0.13589999999999999</v>
      </c>
    </row>
    <row r="1362" spans="29:47" x14ac:dyDescent="0.2">
      <c r="AC1362" s="50"/>
      <c r="AU1362" s="200">
        <v>0.13600000000000001</v>
      </c>
    </row>
    <row r="1363" spans="29:47" x14ac:dyDescent="0.2">
      <c r="AC1363" s="50"/>
      <c r="AU1363" s="200">
        <v>0.1361</v>
      </c>
    </row>
    <row r="1364" spans="29:47" x14ac:dyDescent="0.2">
      <c r="AC1364" s="50"/>
      <c r="AU1364" s="200">
        <v>0.13619999999999999</v>
      </c>
    </row>
    <row r="1365" spans="29:47" x14ac:dyDescent="0.2">
      <c r="AC1365" s="50"/>
      <c r="AU1365" s="200">
        <v>0.1363</v>
      </c>
    </row>
    <row r="1366" spans="29:47" x14ac:dyDescent="0.2">
      <c r="AC1366" s="50"/>
      <c r="AU1366" s="200">
        <v>0.13639999999999999</v>
      </c>
    </row>
    <row r="1367" spans="29:47" x14ac:dyDescent="0.2">
      <c r="AC1367" s="50"/>
      <c r="AU1367" s="200">
        <v>0.13650000000000001</v>
      </c>
    </row>
    <row r="1368" spans="29:47" x14ac:dyDescent="0.2">
      <c r="AC1368" s="50"/>
      <c r="AU1368" s="200">
        <v>0.1366</v>
      </c>
    </row>
    <row r="1369" spans="29:47" x14ac:dyDescent="0.2">
      <c r="AC1369" s="50"/>
      <c r="AU1369" s="200">
        <v>0.13669999999999999</v>
      </c>
    </row>
    <row r="1370" spans="29:47" x14ac:dyDescent="0.2">
      <c r="AC1370" s="50"/>
      <c r="AU1370" s="200">
        <v>0.1368</v>
      </c>
    </row>
    <row r="1371" spans="29:47" x14ac:dyDescent="0.2">
      <c r="AC1371" s="50"/>
      <c r="AU1371" s="200">
        <v>0.13689999999999999</v>
      </c>
    </row>
    <row r="1372" spans="29:47" x14ac:dyDescent="0.2">
      <c r="AC1372" s="50"/>
      <c r="AU1372" s="200">
        <v>0.13700000000000001</v>
      </c>
    </row>
    <row r="1373" spans="29:47" x14ac:dyDescent="0.2">
      <c r="AC1373" s="50"/>
      <c r="AU1373" s="200">
        <v>0.1371</v>
      </c>
    </row>
    <row r="1374" spans="29:47" x14ac:dyDescent="0.2">
      <c r="AC1374" s="50"/>
      <c r="AU1374" s="200">
        <v>0.13719999999999999</v>
      </c>
    </row>
    <row r="1375" spans="29:47" x14ac:dyDescent="0.2">
      <c r="AC1375" s="50"/>
      <c r="AU1375" s="200">
        <v>0.13730000000000001</v>
      </c>
    </row>
    <row r="1376" spans="29:47" x14ac:dyDescent="0.2">
      <c r="AC1376" s="50"/>
      <c r="AU1376" s="200">
        <v>0.13739999999999999</v>
      </c>
    </row>
    <row r="1377" spans="29:47" x14ac:dyDescent="0.2">
      <c r="AC1377" s="50"/>
      <c r="AU1377" s="200">
        <v>0.13750000000000001</v>
      </c>
    </row>
    <row r="1378" spans="29:47" x14ac:dyDescent="0.2">
      <c r="AC1378" s="50"/>
      <c r="AU1378" s="200">
        <v>0.1376</v>
      </c>
    </row>
    <row r="1379" spans="29:47" x14ac:dyDescent="0.2">
      <c r="AC1379" s="50"/>
      <c r="AU1379" s="200">
        <v>0.13769999999999999</v>
      </c>
    </row>
    <row r="1380" spans="29:47" x14ac:dyDescent="0.2">
      <c r="AC1380" s="50"/>
      <c r="AU1380" s="200">
        <v>0.13780000000000001</v>
      </c>
    </row>
    <row r="1381" spans="29:47" x14ac:dyDescent="0.2">
      <c r="AC1381" s="50"/>
      <c r="AU1381" s="200">
        <v>0.13789999999999999</v>
      </c>
    </row>
    <row r="1382" spans="29:47" x14ac:dyDescent="0.2">
      <c r="AC1382" s="50"/>
      <c r="AU1382" s="200">
        <v>0.13800000000000001</v>
      </c>
    </row>
    <row r="1383" spans="29:47" x14ac:dyDescent="0.2">
      <c r="AC1383" s="50"/>
      <c r="AU1383" s="200">
        <v>0.1381</v>
      </c>
    </row>
    <row r="1384" spans="29:47" x14ac:dyDescent="0.2">
      <c r="AC1384" s="50"/>
      <c r="AU1384" s="200">
        <v>0.13819999999999999</v>
      </c>
    </row>
    <row r="1385" spans="29:47" x14ac:dyDescent="0.2">
      <c r="AC1385" s="50"/>
      <c r="AU1385" s="200">
        <v>0.13830000000000001</v>
      </c>
    </row>
    <row r="1386" spans="29:47" x14ac:dyDescent="0.2">
      <c r="AC1386" s="50"/>
      <c r="AU1386" s="200">
        <v>0.1384</v>
      </c>
    </row>
    <row r="1387" spans="29:47" x14ac:dyDescent="0.2">
      <c r="AC1387" s="50"/>
      <c r="AU1387" s="200">
        <v>0.13850000000000001</v>
      </c>
    </row>
    <row r="1388" spans="29:47" x14ac:dyDescent="0.2">
      <c r="AC1388" s="50"/>
      <c r="AU1388" s="200">
        <v>0.1386</v>
      </c>
    </row>
    <row r="1389" spans="29:47" x14ac:dyDescent="0.2">
      <c r="AC1389" s="50"/>
      <c r="AU1389" s="200">
        <v>0.13869999999999999</v>
      </c>
    </row>
    <row r="1390" spans="29:47" x14ac:dyDescent="0.2">
      <c r="AC1390" s="50"/>
      <c r="AU1390" s="200">
        <v>0.13880000000000001</v>
      </c>
    </row>
    <row r="1391" spans="29:47" x14ac:dyDescent="0.2">
      <c r="AC1391" s="50"/>
      <c r="AU1391" s="200">
        <v>0.1389</v>
      </c>
    </row>
    <row r="1392" spans="29:47" x14ac:dyDescent="0.2">
      <c r="AC1392" s="50"/>
      <c r="AU1392" s="200">
        <v>0.13900000000000001</v>
      </c>
    </row>
    <row r="1393" spans="29:47" x14ac:dyDescent="0.2">
      <c r="AC1393" s="50"/>
      <c r="AU1393" s="200">
        <v>0.1391</v>
      </c>
    </row>
    <row r="1394" spans="29:47" x14ac:dyDescent="0.2">
      <c r="AC1394" s="50"/>
      <c r="AU1394" s="200">
        <v>0.13919999999999999</v>
      </c>
    </row>
    <row r="1395" spans="29:47" x14ac:dyDescent="0.2">
      <c r="AC1395" s="50"/>
      <c r="AU1395" s="200">
        <v>0.13930000000000001</v>
      </c>
    </row>
    <row r="1396" spans="29:47" x14ac:dyDescent="0.2">
      <c r="AC1396" s="50"/>
      <c r="AU1396" s="200">
        <v>0.1394</v>
      </c>
    </row>
    <row r="1397" spans="29:47" x14ac:dyDescent="0.2">
      <c r="AC1397" s="50"/>
      <c r="AU1397" s="200">
        <v>0.13950000000000001</v>
      </c>
    </row>
    <row r="1398" spans="29:47" x14ac:dyDescent="0.2">
      <c r="AC1398" s="50"/>
      <c r="AU1398" s="200">
        <v>0.1396</v>
      </c>
    </row>
    <row r="1399" spans="29:47" x14ac:dyDescent="0.2">
      <c r="AC1399" s="50"/>
      <c r="AU1399" s="200">
        <v>0.13969999999999999</v>
      </c>
    </row>
    <row r="1400" spans="29:47" x14ac:dyDescent="0.2">
      <c r="AC1400" s="50"/>
      <c r="AU1400" s="200">
        <v>0.13980000000000001</v>
      </c>
    </row>
    <row r="1401" spans="29:47" x14ac:dyDescent="0.2">
      <c r="AC1401" s="50"/>
      <c r="AU1401" s="200">
        <v>0.1399</v>
      </c>
    </row>
    <row r="1402" spans="29:47" x14ac:dyDescent="0.2">
      <c r="AC1402" s="50"/>
      <c r="AU1402" s="200">
        <v>0.14000000000000001</v>
      </c>
    </row>
    <row r="1403" spans="29:47" x14ac:dyDescent="0.2">
      <c r="AC1403" s="50"/>
      <c r="AU1403" s="200">
        <v>0.1401</v>
      </c>
    </row>
    <row r="1404" spans="29:47" x14ac:dyDescent="0.2">
      <c r="AC1404" s="50"/>
      <c r="AU1404" s="200">
        <v>0.14019999999999999</v>
      </c>
    </row>
    <row r="1405" spans="29:47" x14ac:dyDescent="0.2">
      <c r="AC1405" s="50"/>
      <c r="AU1405" s="200">
        <v>0.14030000000000001</v>
      </c>
    </row>
    <row r="1406" spans="29:47" x14ac:dyDescent="0.2">
      <c r="AC1406" s="50"/>
      <c r="AU1406" s="200">
        <v>0.1404</v>
      </c>
    </row>
    <row r="1407" spans="29:47" x14ac:dyDescent="0.2">
      <c r="AC1407" s="50"/>
      <c r="AU1407" s="200">
        <v>0.14050000000000001</v>
      </c>
    </row>
    <row r="1408" spans="29:47" x14ac:dyDescent="0.2">
      <c r="AC1408" s="50"/>
      <c r="AU1408" s="200">
        <v>0.1406</v>
      </c>
    </row>
    <row r="1409" spans="29:47" x14ac:dyDescent="0.2">
      <c r="AC1409" s="50"/>
      <c r="AU1409" s="200">
        <v>0.14069999999999999</v>
      </c>
    </row>
    <row r="1410" spans="29:47" x14ac:dyDescent="0.2">
      <c r="AC1410" s="50"/>
      <c r="AU1410" s="200">
        <v>0.14080000000000001</v>
      </c>
    </row>
    <row r="1411" spans="29:47" x14ac:dyDescent="0.2">
      <c r="AC1411" s="50"/>
      <c r="AU1411" s="200">
        <v>0.1409</v>
      </c>
    </row>
    <row r="1412" spans="29:47" x14ac:dyDescent="0.2">
      <c r="AC1412" s="50"/>
      <c r="AU1412" s="200">
        <v>0.14099999999999999</v>
      </c>
    </row>
    <row r="1413" spans="29:47" x14ac:dyDescent="0.2">
      <c r="AC1413" s="50"/>
      <c r="AU1413" s="200">
        <v>0.1411</v>
      </c>
    </row>
    <row r="1414" spans="29:47" x14ac:dyDescent="0.2">
      <c r="AC1414" s="50"/>
      <c r="AU1414" s="200">
        <v>0.14119999999999999</v>
      </c>
    </row>
    <row r="1415" spans="29:47" x14ac:dyDescent="0.2">
      <c r="AC1415" s="50"/>
      <c r="AU1415" s="200">
        <v>0.14130000000000001</v>
      </c>
    </row>
    <row r="1416" spans="29:47" x14ac:dyDescent="0.2">
      <c r="AC1416" s="50"/>
      <c r="AU1416" s="200">
        <v>0.1414</v>
      </c>
    </row>
    <row r="1417" spans="29:47" x14ac:dyDescent="0.2">
      <c r="AC1417" s="50"/>
      <c r="AU1417" s="200">
        <v>0.14149999999999999</v>
      </c>
    </row>
    <row r="1418" spans="29:47" x14ac:dyDescent="0.2">
      <c r="AC1418" s="50"/>
      <c r="AU1418" s="200">
        <v>0.1416</v>
      </c>
    </row>
    <row r="1419" spans="29:47" x14ac:dyDescent="0.2">
      <c r="AC1419" s="50"/>
      <c r="AU1419" s="200">
        <v>0.14169999999999999</v>
      </c>
    </row>
    <row r="1420" spans="29:47" x14ac:dyDescent="0.2">
      <c r="AC1420" s="50"/>
      <c r="AU1420" s="200">
        <v>0.14180000000000001</v>
      </c>
    </row>
    <row r="1421" spans="29:47" x14ac:dyDescent="0.2">
      <c r="AC1421" s="50"/>
      <c r="AU1421" s="200">
        <v>0.1419</v>
      </c>
    </row>
    <row r="1422" spans="29:47" x14ac:dyDescent="0.2">
      <c r="AC1422" s="50"/>
      <c r="AU1422" s="200">
        <v>0.14199999999999999</v>
      </c>
    </row>
    <row r="1423" spans="29:47" x14ac:dyDescent="0.2">
      <c r="AC1423" s="50"/>
      <c r="AU1423" s="200">
        <v>0.1421</v>
      </c>
    </row>
    <row r="1424" spans="29:47" x14ac:dyDescent="0.2">
      <c r="AC1424" s="50"/>
      <c r="AU1424" s="200">
        <v>0.14219999999999999</v>
      </c>
    </row>
    <row r="1425" spans="29:47" x14ac:dyDescent="0.2">
      <c r="AC1425" s="50"/>
      <c r="AU1425" s="200">
        <v>0.14230000000000001</v>
      </c>
    </row>
    <row r="1426" spans="29:47" x14ac:dyDescent="0.2">
      <c r="AC1426" s="50"/>
      <c r="AU1426" s="200">
        <v>0.1424</v>
      </c>
    </row>
    <row r="1427" spans="29:47" x14ac:dyDescent="0.2">
      <c r="AC1427" s="50"/>
      <c r="AU1427" s="200">
        <v>0.14249999999999999</v>
      </c>
    </row>
    <row r="1428" spans="29:47" x14ac:dyDescent="0.2">
      <c r="AC1428" s="50"/>
      <c r="AU1428" s="200">
        <v>0.1426</v>
      </c>
    </row>
    <row r="1429" spans="29:47" x14ac:dyDescent="0.2">
      <c r="AC1429" s="50"/>
      <c r="AU1429" s="200">
        <v>0.14269999999999999</v>
      </c>
    </row>
    <row r="1430" spans="29:47" x14ac:dyDescent="0.2">
      <c r="AC1430" s="50"/>
      <c r="AU1430" s="200">
        <v>0.14280000000000001</v>
      </c>
    </row>
    <row r="1431" spans="29:47" x14ac:dyDescent="0.2">
      <c r="AC1431" s="50"/>
      <c r="AU1431" s="200">
        <v>0.1429</v>
      </c>
    </row>
    <row r="1432" spans="29:47" x14ac:dyDescent="0.2">
      <c r="AC1432" s="50"/>
      <c r="AU1432" s="200">
        <v>0.14299999999999999</v>
      </c>
    </row>
    <row r="1433" spans="29:47" x14ac:dyDescent="0.2">
      <c r="AC1433" s="50"/>
      <c r="AU1433" s="200">
        <v>0.1431</v>
      </c>
    </row>
    <row r="1434" spans="29:47" x14ac:dyDescent="0.2">
      <c r="AC1434" s="50"/>
      <c r="AU1434" s="200">
        <v>0.14319999999999999</v>
      </c>
    </row>
    <row r="1435" spans="29:47" x14ac:dyDescent="0.2">
      <c r="AC1435" s="50"/>
      <c r="AU1435" s="200">
        <v>0.14330000000000001</v>
      </c>
    </row>
    <row r="1436" spans="29:47" x14ac:dyDescent="0.2">
      <c r="AC1436" s="50"/>
      <c r="AU1436" s="200">
        <v>0.1434</v>
      </c>
    </row>
    <row r="1437" spans="29:47" x14ac:dyDescent="0.2">
      <c r="AC1437" s="50"/>
      <c r="AU1437" s="200">
        <v>0.14349999999999999</v>
      </c>
    </row>
    <row r="1438" spans="29:47" x14ac:dyDescent="0.2">
      <c r="AC1438" s="50"/>
      <c r="AU1438" s="200">
        <v>0.14360000000000001</v>
      </c>
    </row>
    <row r="1439" spans="29:47" x14ac:dyDescent="0.2">
      <c r="AC1439" s="50"/>
      <c r="AU1439" s="200">
        <v>0.14369999999999999</v>
      </c>
    </row>
    <row r="1440" spans="29:47" x14ac:dyDescent="0.2">
      <c r="AC1440" s="50"/>
      <c r="AU1440" s="200">
        <v>0.14380000000000001</v>
      </c>
    </row>
    <row r="1441" spans="29:47" x14ac:dyDescent="0.2">
      <c r="AC1441" s="50"/>
      <c r="AU1441" s="200">
        <v>0.1439</v>
      </c>
    </row>
    <row r="1442" spans="29:47" x14ac:dyDescent="0.2">
      <c r="AC1442" s="50"/>
      <c r="AU1442" s="200">
        <v>0.14399999999999999</v>
      </c>
    </row>
    <row r="1443" spans="29:47" x14ac:dyDescent="0.2">
      <c r="AC1443" s="50"/>
      <c r="AU1443" s="200">
        <v>0.14410000000000001</v>
      </c>
    </row>
    <row r="1444" spans="29:47" x14ac:dyDescent="0.2">
      <c r="AC1444" s="50"/>
      <c r="AU1444" s="200">
        <v>0.14419999999999999</v>
      </c>
    </row>
    <row r="1445" spans="29:47" x14ac:dyDescent="0.2">
      <c r="AC1445" s="50"/>
      <c r="AU1445" s="200">
        <v>0.14430000000000001</v>
      </c>
    </row>
    <row r="1446" spans="29:47" x14ac:dyDescent="0.2">
      <c r="AC1446" s="50"/>
      <c r="AU1446" s="200">
        <v>0.1444</v>
      </c>
    </row>
    <row r="1447" spans="29:47" x14ac:dyDescent="0.2">
      <c r="AC1447" s="50"/>
      <c r="AU1447" s="200">
        <v>0.14449999999999999</v>
      </c>
    </row>
    <row r="1448" spans="29:47" x14ac:dyDescent="0.2">
      <c r="AC1448" s="50"/>
      <c r="AU1448" s="200">
        <v>0.14460000000000001</v>
      </c>
    </row>
    <row r="1449" spans="29:47" x14ac:dyDescent="0.2">
      <c r="AC1449" s="50"/>
      <c r="AU1449" s="200">
        <v>0.1447</v>
      </c>
    </row>
    <row r="1450" spans="29:47" x14ac:dyDescent="0.2">
      <c r="AC1450" s="50"/>
      <c r="AU1450" s="200">
        <v>0.14480000000000001</v>
      </c>
    </row>
    <row r="1451" spans="29:47" x14ac:dyDescent="0.2">
      <c r="AC1451" s="50"/>
      <c r="AU1451" s="200">
        <v>0.1449</v>
      </c>
    </row>
    <row r="1452" spans="29:47" x14ac:dyDescent="0.2">
      <c r="AC1452" s="50"/>
      <c r="AU1452" s="200">
        <v>0.14499999999999999</v>
      </c>
    </row>
    <row r="1453" spans="29:47" x14ac:dyDescent="0.2">
      <c r="AC1453" s="50"/>
      <c r="AU1453" s="200">
        <v>0.14510000000000001</v>
      </c>
    </row>
    <row r="1454" spans="29:47" x14ac:dyDescent="0.2">
      <c r="AC1454" s="50"/>
      <c r="AU1454" s="200">
        <v>0.1452</v>
      </c>
    </row>
    <row r="1455" spans="29:47" x14ac:dyDescent="0.2">
      <c r="AC1455" s="50"/>
      <c r="AU1455" s="200">
        <v>0.14530000000000001</v>
      </c>
    </row>
    <row r="1456" spans="29:47" x14ac:dyDescent="0.2">
      <c r="AC1456" s="50"/>
      <c r="AU1456" s="200">
        <v>0.1454</v>
      </c>
    </row>
    <row r="1457" spans="29:47" x14ac:dyDescent="0.2">
      <c r="AC1457" s="50"/>
      <c r="AU1457" s="200">
        <v>0.14549999999999999</v>
      </c>
    </row>
    <row r="1458" spans="29:47" x14ac:dyDescent="0.2">
      <c r="AC1458" s="50"/>
      <c r="AU1458" s="200">
        <v>0.14560000000000001</v>
      </c>
    </row>
    <row r="1459" spans="29:47" x14ac:dyDescent="0.2">
      <c r="AC1459" s="50"/>
      <c r="AU1459" s="200">
        <v>0.1457</v>
      </c>
    </row>
    <row r="1460" spans="29:47" x14ac:dyDescent="0.2">
      <c r="AC1460" s="50"/>
      <c r="AU1460" s="200">
        <v>0.14580000000000001</v>
      </c>
    </row>
    <row r="1461" spans="29:47" x14ac:dyDescent="0.2">
      <c r="AC1461" s="50"/>
      <c r="AU1461" s="200">
        <v>0.1459</v>
      </c>
    </row>
    <row r="1462" spans="29:47" x14ac:dyDescent="0.2">
      <c r="AC1462" s="50"/>
      <c r="AU1462" s="200">
        <v>0.14599999999999999</v>
      </c>
    </row>
    <row r="1463" spans="29:47" x14ac:dyDescent="0.2">
      <c r="AC1463" s="50"/>
      <c r="AU1463" s="200">
        <v>0.14610000000000001</v>
      </c>
    </row>
    <row r="1464" spans="29:47" x14ac:dyDescent="0.2">
      <c r="AC1464" s="50"/>
      <c r="AU1464" s="200">
        <v>0.1462</v>
      </c>
    </row>
    <row r="1465" spans="29:47" x14ac:dyDescent="0.2">
      <c r="AC1465" s="50"/>
      <c r="AU1465" s="200">
        <v>0.14630000000000001</v>
      </c>
    </row>
    <row r="1466" spans="29:47" x14ac:dyDescent="0.2">
      <c r="AC1466" s="50"/>
      <c r="AU1466" s="200">
        <v>0.1464</v>
      </c>
    </row>
    <row r="1467" spans="29:47" x14ac:dyDescent="0.2">
      <c r="AC1467" s="50"/>
      <c r="AU1467" s="200">
        <v>0.14649999999999999</v>
      </c>
    </row>
    <row r="1468" spans="29:47" x14ac:dyDescent="0.2">
      <c r="AC1468" s="50"/>
      <c r="AU1468" s="200">
        <v>0.14660000000000001</v>
      </c>
    </row>
    <row r="1469" spans="29:47" x14ac:dyDescent="0.2">
      <c r="AC1469" s="50"/>
      <c r="AU1469" s="200">
        <v>0.1467</v>
      </c>
    </row>
    <row r="1470" spans="29:47" x14ac:dyDescent="0.2">
      <c r="AC1470" s="50"/>
      <c r="AU1470" s="200">
        <v>0.14680000000000001</v>
      </c>
    </row>
    <row r="1471" spans="29:47" x14ac:dyDescent="0.2">
      <c r="AC1471" s="50"/>
      <c r="AU1471" s="200">
        <v>0.1469</v>
      </c>
    </row>
    <row r="1472" spans="29:47" x14ac:dyDescent="0.2">
      <c r="AC1472" s="50"/>
      <c r="AU1472" s="200">
        <v>0.14699999999999999</v>
      </c>
    </row>
    <row r="1473" spans="29:47" x14ac:dyDescent="0.2">
      <c r="AC1473" s="50"/>
      <c r="AU1473" s="200">
        <v>0.14710000000000001</v>
      </c>
    </row>
    <row r="1474" spans="29:47" x14ac:dyDescent="0.2">
      <c r="AC1474" s="50"/>
      <c r="AU1474" s="200">
        <v>0.1472</v>
      </c>
    </row>
    <row r="1475" spans="29:47" x14ac:dyDescent="0.2">
      <c r="AC1475" s="50"/>
      <c r="AU1475" s="200">
        <v>0.14729999999999999</v>
      </c>
    </row>
    <row r="1476" spans="29:47" x14ac:dyDescent="0.2">
      <c r="AC1476" s="50"/>
      <c r="AU1476" s="200">
        <v>0.1474</v>
      </c>
    </row>
    <row r="1477" spans="29:47" x14ac:dyDescent="0.2">
      <c r="AC1477" s="50"/>
      <c r="AU1477" s="200">
        <v>0.14749999999999999</v>
      </c>
    </row>
    <row r="1478" spans="29:47" x14ac:dyDescent="0.2">
      <c r="AC1478" s="50"/>
      <c r="AU1478" s="200">
        <v>0.14760000000000001</v>
      </c>
    </row>
    <row r="1479" spans="29:47" x14ac:dyDescent="0.2">
      <c r="AC1479" s="50"/>
      <c r="AU1479" s="200">
        <v>0.1477</v>
      </c>
    </row>
    <row r="1480" spans="29:47" x14ac:dyDescent="0.2">
      <c r="AC1480" s="50"/>
      <c r="AU1480" s="200">
        <v>0.14779999999999999</v>
      </c>
    </row>
    <row r="1481" spans="29:47" x14ac:dyDescent="0.2">
      <c r="AC1481" s="50"/>
      <c r="AU1481" s="200">
        <v>0.1479</v>
      </c>
    </row>
    <row r="1482" spans="29:47" x14ac:dyDescent="0.2">
      <c r="AC1482" s="50"/>
      <c r="AU1482" s="200">
        <v>0.14799999999999999</v>
      </c>
    </row>
    <row r="1483" spans="29:47" x14ac:dyDescent="0.2">
      <c r="AC1483" s="50"/>
      <c r="AU1483" s="200">
        <v>0.14810000000000001</v>
      </c>
    </row>
    <row r="1484" spans="29:47" x14ac:dyDescent="0.2">
      <c r="AC1484" s="50"/>
      <c r="AU1484" s="200">
        <v>0.1482</v>
      </c>
    </row>
    <row r="1485" spans="29:47" x14ac:dyDescent="0.2">
      <c r="AC1485" s="50"/>
      <c r="AU1485" s="200">
        <v>0.14829999999999999</v>
      </c>
    </row>
    <row r="1486" spans="29:47" x14ac:dyDescent="0.2">
      <c r="AC1486" s="50"/>
      <c r="AU1486" s="200">
        <v>0.1484</v>
      </c>
    </row>
    <row r="1487" spans="29:47" x14ac:dyDescent="0.2">
      <c r="AC1487" s="50"/>
      <c r="AU1487" s="200">
        <v>0.14849999999999999</v>
      </c>
    </row>
    <row r="1488" spans="29:47" x14ac:dyDescent="0.2">
      <c r="AC1488" s="50"/>
      <c r="AU1488" s="200">
        <v>0.14860000000000001</v>
      </c>
    </row>
    <row r="1489" spans="29:47" x14ac:dyDescent="0.2">
      <c r="AC1489" s="50"/>
      <c r="AU1489" s="200">
        <v>0.1487</v>
      </c>
    </row>
    <row r="1490" spans="29:47" x14ac:dyDescent="0.2">
      <c r="AC1490" s="50"/>
      <c r="AU1490" s="200">
        <v>0.14879999999999999</v>
      </c>
    </row>
    <row r="1491" spans="29:47" x14ac:dyDescent="0.2">
      <c r="AC1491" s="50"/>
      <c r="AU1491" s="200">
        <v>0.1489</v>
      </c>
    </row>
    <row r="1492" spans="29:47" x14ac:dyDescent="0.2">
      <c r="AC1492" s="50"/>
      <c r="AU1492" s="200">
        <v>0.14899999999999999</v>
      </c>
    </row>
    <row r="1493" spans="29:47" x14ac:dyDescent="0.2">
      <c r="AC1493" s="50"/>
      <c r="AU1493" s="200">
        <v>0.14910000000000001</v>
      </c>
    </row>
    <row r="1494" spans="29:47" x14ac:dyDescent="0.2">
      <c r="AC1494" s="50"/>
      <c r="AU1494" s="200">
        <v>0.1492</v>
      </c>
    </row>
    <row r="1495" spans="29:47" x14ac:dyDescent="0.2">
      <c r="AC1495" s="50"/>
      <c r="AU1495" s="200">
        <v>0.14929999999999999</v>
      </c>
    </row>
    <row r="1496" spans="29:47" x14ac:dyDescent="0.2">
      <c r="AC1496" s="50"/>
      <c r="AU1496" s="200">
        <v>0.14940000000000001</v>
      </c>
    </row>
    <row r="1497" spans="29:47" x14ac:dyDescent="0.2">
      <c r="AC1497" s="50"/>
      <c r="AU1497" s="200">
        <v>0.14949999999999999</v>
      </c>
    </row>
    <row r="1498" spans="29:47" x14ac:dyDescent="0.2">
      <c r="AC1498" s="50"/>
      <c r="AU1498" s="200">
        <v>0.14960000000000001</v>
      </c>
    </row>
    <row r="1499" spans="29:47" x14ac:dyDescent="0.2">
      <c r="AC1499" s="50"/>
      <c r="AU1499" s="200">
        <v>0.1497</v>
      </c>
    </row>
    <row r="1500" spans="29:47" x14ac:dyDescent="0.2">
      <c r="AC1500" s="50"/>
      <c r="AU1500" s="200">
        <v>0.14979999999999999</v>
      </c>
    </row>
    <row r="1501" spans="29:47" x14ac:dyDescent="0.2">
      <c r="AC1501" s="50"/>
      <c r="AU1501" s="200">
        <v>0.14990000000000001</v>
      </c>
    </row>
    <row r="1502" spans="29:47" x14ac:dyDescent="0.2">
      <c r="AC1502" s="50"/>
      <c r="AU1502" s="200">
        <v>0.15</v>
      </c>
    </row>
    <row r="1503" spans="29:47" x14ac:dyDescent="0.2">
      <c r="AC1503" s="50"/>
      <c r="AU1503" s="200">
        <v>0.15010000000000001</v>
      </c>
    </row>
    <row r="1504" spans="29:47" x14ac:dyDescent="0.2">
      <c r="AC1504" s="50"/>
      <c r="AU1504" s="200">
        <v>0.1502</v>
      </c>
    </row>
    <row r="1505" spans="29:47" x14ac:dyDescent="0.2">
      <c r="AC1505" s="50"/>
      <c r="AU1505" s="200">
        <v>0.15029999999999999</v>
      </c>
    </row>
    <row r="1506" spans="29:47" x14ac:dyDescent="0.2">
      <c r="AC1506" s="50"/>
      <c r="AU1506" s="200">
        <v>0.15040000000000001</v>
      </c>
    </row>
    <row r="1507" spans="29:47" x14ac:dyDescent="0.2">
      <c r="AC1507" s="50"/>
      <c r="AU1507" s="200">
        <v>0.15049999999999999</v>
      </c>
    </row>
    <row r="1508" spans="29:47" x14ac:dyDescent="0.2">
      <c r="AC1508" s="50"/>
      <c r="AU1508" s="200">
        <v>0.15060000000000001</v>
      </c>
    </row>
    <row r="1509" spans="29:47" x14ac:dyDescent="0.2">
      <c r="AC1509" s="50"/>
      <c r="AU1509" s="200">
        <v>0.1507</v>
      </c>
    </row>
    <row r="1510" spans="29:47" x14ac:dyDescent="0.2">
      <c r="AC1510" s="50"/>
      <c r="AU1510" s="200">
        <v>0.15079999999999999</v>
      </c>
    </row>
    <row r="1511" spans="29:47" x14ac:dyDescent="0.2">
      <c r="AC1511" s="50"/>
      <c r="AU1511" s="200">
        <v>0.15090000000000001</v>
      </c>
    </row>
    <row r="1512" spans="29:47" x14ac:dyDescent="0.2">
      <c r="AC1512" s="50"/>
      <c r="AU1512" s="200">
        <v>0.151</v>
      </c>
    </row>
    <row r="1513" spans="29:47" x14ac:dyDescent="0.2">
      <c r="AC1513" s="50"/>
      <c r="AU1513" s="200">
        <v>0.15110000000000001</v>
      </c>
    </row>
    <row r="1514" spans="29:47" x14ac:dyDescent="0.2">
      <c r="AC1514" s="50"/>
      <c r="AU1514" s="200">
        <v>0.1512</v>
      </c>
    </row>
    <row r="1515" spans="29:47" x14ac:dyDescent="0.2">
      <c r="AC1515" s="50"/>
      <c r="AU1515" s="200">
        <v>0.15129999999999999</v>
      </c>
    </row>
    <row r="1516" spans="29:47" x14ac:dyDescent="0.2">
      <c r="AC1516" s="50"/>
      <c r="AU1516" s="200">
        <v>0.15140000000000001</v>
      </c>
    </row>
    <row r="1517" spans="29:47" x14ac:dyDescent="0.2">
      <c r="AC1517" s="50"/>
      <c r="AU1517" s="200">
        <v>0.1515</v>
      </c>
    </row>
    <row r="1518" spans="29:47" x14ac:dyDescent="0.2">
      <c r="AC1518" s="50"/>
      <c r="AU1518" s="200">
        <v>0.15160000000000001</v>
      </c>
    </row>
    <row r="1519" spans="29:47" x14ac:dyDescent="0.2">
      <c r="AC1519" s="50"/>
      <c r="AU1519" s="200">
        <v>0.1517</v>
      </c>
    </row>
    <row r="1520" spans="29:47" x14ac:dyDescent="0.2">
      <c r="AC1520" s="50"/>
      <c r="AU1520" s="200">
        <v>0.15179999999999999</v>
      </c>
    </row>
    <row r="1521" spans="29:47" x14ac:dyDescent="0.2">
      <c r="AC1521" s="50"/>
      <c r="AU1521" s="200">
        <v>0.15190000000000001</v>
      </c>
    </row>
    <row r="1522" spans="29:47" x14ac:dyDescent="0.2">
      <c r="AC1522" s="50"/>
      <c r="AU1522" s="200">
        <v>0.152</v>
      </c>
    </row>
    <row r="1523" spans="29:47" x14ac:dyDescent="0.2">
      <c r="AC1523" s="50"/>
      <c r="AU1523" s="200">
        <v>0.15210000000000001</v>
      </c>
    </row>
    <row r="1524" spans="29:47" x14ac:dyDescent="0.2">
      <c r="AC1524" s="50"/>
      <c r="AU1524" s="200">
        <v>0.1522</v>
      </c>
    </row>
    <row r="1525" spans="29:47" x14ac:dyDescent="0.2">
      <c r="AC1525" s="50"/>
      <c r="AU1525" s="200">
        <v>0.15229999999999999</v>
      </c>
    </row>
    <row r="1526" spans="29:47" x14ac:dyDescent="0.2">
      <c r="AC1526" s="50"/>
      <c r="AU1526" s="200">
        <v>0.15240000000000001</v>
      </c>
    </row>
    <row r="1527" spans="29:47" x14ac:dyDescent="0.2">
      <c r="AC1527" s="50"/>
      <c r="AU1527" s="200">
        <v>0.1525</v>
      </c>
    </row>
    <row r="1528" spans="29:47" x14ac:dyDescent="0.2">
      <c r="AC1528" s="50"/>
      <c r="AU1528" s="200">
        <v>0.15260000000000001</v>
      </c>
    </row>
    <row r="1529" spans="29:47" x14ac:dyDescent="0.2">
      <c r="AC1529" s="50"/>
      <c r="AU1529" s="200">
        <v>0.1527</v>
      </c>
    </row>
    <row r="1530" spans="29:47" x14ac:dyDescent="0.2">
      <c r="AC1530" s="50"/>
      <c r="AU1530" s="200">
        <v>0.15279999999999999</v>
      </c>
    </row>
    <row r="1531" spans="29:47" x14ac:dyDescent="0.2">
      <c r="AC1531" s="50"/>
      <c r="AU1531" s="200">
        <v>0.15290000000000001</v>
      </c>
    </row>
    <row r="1532" spans="29:47" x14ac:dyDescent="0.2">
      <c r="AC1532" s="50"/>
      <c r="AU1532" s="200">
        <v>0.153</v>
      </c>
    </row>
    <row r="1533" spans="29:47" x14ac:dyDescent="0.2">
      <c r="AC1533" s="50"/>
      <c r="AU1533" s="200">
        <v>0.15310000000000001</v>
      </c>
    </row>
    <row r="1534" spans="29:47" x14ac:dyDescent="0.2">
      <c r="AC1534" s="50"/>
      <c r="AU1534" s="200">
        <v>0.1532</v>
      </c>
    </row>
    <row r="1535" spans="29:47" x14ac:dyDescent="0.2">
      <c r="AC1535" s="50"/>
      <c r="AU1535" s="200">
        <v>0.15329999999999999</v>
      </c>
    </row>
    <row r="1536" spans="29:47" x14ac:dyDescent="0.2">
      <c r="AC1536" s="50"/>
      <c r="AU1536" s="200">
        <v>0.15340000000000001</v>
      </c>
    </row>
    <row r="1537" spans="29:47" x14ac:dyDescent="0.2">
      <c r="AC1537" s="50"/>
      <c r="AU1537" s="200">
        <v>0.1535</v>
      </c>
    </row>
    <row r="1538" spans="29:47" x14ac:dyDescent="0.2">
      <c r="AC1538" s="50"/>
      <c r="AU1538" s="200">
        <v>0.15359999999999999</v>
      </c>
    </row>
    <row r="1539" spans="29:47" x14ac:dyDescent="0.2">
      <c r="AC1539" s="50"/>
      <c r="AU1539" s="200">
        <v>0.1537</v>
      </c>
    </row>
    <row r="1540" spans="29:47" x14ac:dyDescent="0.2">
      <c r="AC1540" s="50"/>
      <c r="AU1540" s="200">
        <v>0.15379999999999999</v>
      </c>
    </row>
    <row r="1541" spans="29:47" x14ac:dyDescent="0.2">
      <c r="AC1541" s="50"/>
      <c r="AU1541" s="200">
        <v>0.15390000000000001</v>
      </c>
    </row>
    <row r="1542" spans="29:47" x14ac:dyDescent="0.2">
      <c r="AC1542" s="50"/>
      <c r="AU1542" s="200">
        <v>0.154</v>
      </c>
    </row>
    <row r="1543" spans="29:47" x14ac:dyDescent="0.2">
      <c r="AC1543" s="50"/>
      <c r="AU1543" s="200">
        <v>0.15409999999999999</v>
      </c>
    </row>
    <row r="1544" spans="29:47" x14ac:dyDescent="0.2">
      <c r="AC1544" s="50"/>
      <c r="AU1544" s="200">
        <v>0.1542</v>
      </c>
    </row>
    <row r="1545" spans="29:47" x14ac:dyDescent="0.2">
      <c r="AC1545" s="50"/>
      <c r="AU1545" s="200">
        <v>0.15429999999999999</v>
      </c>
    </row>
    <row r="1546" spans="29:47" x14ac:dyDescent="0.2">
      <c r="AC1546" s="50"/>
      <c r="AU1546" s="200">
        <v>0.15440000000000001</v>
      </c>
    </row>
    <row r="1547" spans="29:47" x14ac:dyDescent="0.2">
      <c r="AC1547" s="50"/>
      <c r="AU1547" s="200">
        <v>0.1545</v>
      </c>
    </row>
    <row r="1548" spans="29:47" x14ac:dyDescent="0.2">
      <c r="AC1548" s="50"/>
      <c r="AU1548" s="200">
        <v>0.15459999999999999</v>
      </c>
    </row>
    <row r="1549" spans="29:47" x14ac:dyDescent="0.2">
      <c r="AC1549" s="50"/>
      <c r="AU1549" s="200">
        <v>0.1547</v>
      </c>
    </row>
    <row r="1550" spans="29:47" x14ac:dyDescent="0.2">
      <c r="AC1550" s="50"/>
      <c r="AU1550" s="200">
        <v>0.15479999999999999</v>
      </c>
    </row>
    <row r="1551" spans="29:47" x14ac:dyDescent="0.2">
      <c r="AC1551" s="50"/>
      <c r="AU1551" s="200">
        <v>0.15490000000000001</v>
      </c>
    </row>
    <row r="1552" spans="29:47" x14ac:dyDescent="0.2">
      <c r="AC1552" s="50"/>
      <c r="AU1552" s="200">
        <v>0.155</v>
      </c>
    </row>
    <row r="1553" spans="29:47" x14ac:dyDescent="0.2">
      <c r="AC1553" s="50"/>
      <c r="AU1553" s="200">
        <v>0.15509999999999999</v>
      </c>
    </row>
    <row r="1554" spans="29:47" x14ac:dyDescent="0.2">
      <c r="AC1554" s="50"/>
      <c r="AU1554" s="200">
        <v>0.1552</v>
      </c>
    </row>
    <row r="1555" spans="29:47" x14ac:dyDescent="0.2">
      <c r="AC1555" s="50"/>
      <c r="AU1555" s="200">
        <v>0.15529999999999999</v>
      </c>
    </row>
    <row r="1556" spans="29:47" x14ac:dyDescent="0.2">
      <c r="AC1556" s="50"/>
      <c r="AU1556" s="200">
        <v>0.15540000000000001</v>
      </c>
    </row>
    <row r="1557" spans="29:47" x14ac:dyDescent="0.2">
      <c r="AC1557" s="50"/>
      <c r="AU1557" s="200">
        <v>0.1555</v>
      </c>
    </row>
    <row r="1558" spans="29:47" x14ac:dyDescent="0.2">
      <c r="AC1558" s="50"/>
      <c r="AU1558" s="200">
        <v>0.15559999999999999</v>
      </c>
    </row>
    <row r="1559" spans="29:47" x14ac:dyDescent="0.2">
      <c r="AC1559" s="50"/>
      <c r="AU1559" s="200">
        <v>0.15570000000000001</v>
      </c>
    </row>
    <row r="1560" spans="29:47" x14ac:dyDescent="0.2">
      <c r="AC1560" s="50"/>
      <c r="AU1560" s="200">
        <v>0.15579999999999999</v>
      </c>
    </row>
    <row r="1561" spans="29:47" x14ac:dyDescent="0.2">
      <c r="AC1561" s="50"/>
      <c r="AU1561" s="200">
        <v>0.15590000000000001</v>
      </c>
    </row>
    <row r="1562" spans="29:47" x14ac:dyDescent="0.2">
      <c r="AC1562" s="50"/>
      <c r="AU1562" s="200">
        <v>0.156</v>
      </c>
    </row>
    <row r="1563" spans="29:47" x14ac:dyDescent="0.2">
      <c r="AC1563" s="50"/>
      <c r="AU1563" s="200">
        <v>0.15609999999999999</v>
      </c>
    </row>
    <row r="1564" spans="29:47" x14ac:dyDescent="0.2">
      <c r="AC1564" s="50"/>
      <c r="AU1564" s="200">
        <v>0.15620000000000001</v>
      </c>
    </row>
    <row r="1565" spans="29:47" x14ac:dyDescent="0.2">
      <c r="AC1565" s="50"/>
      <c r="AU1565" s="200">
        <v>0.15629999999999999</v>
      </c>
    </row>
    <row r="1566" spans="29:47" x14ac:dyDescent="0.2">
      <c r="AC1566" s="50"/>
      <c r="AU1566" s="200">
        <v>0.15640000000000001</v>
      </c>
    </row>
    <row r="1567" spans="29:47" x14ac:dyDescent="0.2">
      <c r="AC1567" s="50"/>
      <c r="AU1567" s="200">
        <v>0.1565</v>
      </c>
    </row>
    <row r="1568" spans="29:47" x14ac:dyDescent="0.2">
      <c r="AC1568" s="50"/>
      <c r="AU1568" s="200">
        <v>0.15659999999999999</v>
      </c>
    </row>
    <row r="1569" spans="29:47" x14ac:dyDescent="0.2">
      <c r="AC1569" s="50"/>
      <c r="AU1569" s="200">
        <v>0.15670000000000001</v>
      </c>
    </row>
    <row r="1570" spans="29:47" x14ac:dyDescent="0.2">
      <c r="AC1570" s="50"/>
      <c r="AU1570" s="200">
        <v>0.15679999999999999</v>
      </c>
    </row>
    <row r="1571" spans="29:47" x14ac:dyDescent="0.2">
      <c r="AC1571" s="50"/>
      <c r="AU1571" s="200">
        <v>0.15690000000000001</v>
      </c>
    </row>
    <row r="1572" spans="29:47" x14ac:dyDescent="0.2">
      <c r="AC1572" s="50"/>
      <c r="AU1572" s="200">
        <v>0.157</v>
      </c>
    </row>
    <row r="1573" spans="29:47" x14ac:dyDescent="0.2">
      <c r="AC1573" s="50"/>
      <c r="AU1573" s="200">
        <v>0.15709999999999999</v>
      </c>
    </row>
    <row r="1574" spans="29:47" x14ac:dyDescent="0.2">
      <c r="AC1574" s="50"/>
      <c r="AU1574" s="200">
        <v>0.15720000000000001</v>
      </c>
    </row>
    <row r="1575" spans="29:47" x14ac:dyDescent="0.2">
      <c r="AC1575" s="50"/>
      <c r="AU1575" s="200">
        <v>0.1573</v>
      </c>
    </row>
    <row r="1576" spans="29:47" x14ac:dyDescent="0.2">
      <c r="AC1576" s="50"/>
      <c r="AU1576" s="200">
        <v>0.15740000000000001</v>
      </c>
    </row>
    <row r="1577" spans="29:47" x14ac:dyDescent="0.2">
      <c r="AC1577" s="50"/>
      <c r="AU1577" s="200">
        <v>0.1575</v>
      </c>
    </row>
    <row r="1578" spans="29:47" x14ac:dyDescent="0.2">
      <c r="AC1578" s="50"/>
      <c r="AU1578" s="200">
        <v>0.15759999999999999</v>
      </c>
    </row>
    <row r="1579" spans="29:47" x14ac:dyDescent="0.2">
      <c r="AC1579" s="50"/>
      <c r="AU1579" s="200">
        <v>0.15770000000000001</v>
      </c>
    </row>
    <row r="1580" spans="29:47" x14ac:dyDescent="0.2">
      <c r="AC1580" s="50"/>
      <c r="AU1580" s="200">
        <v>0.1578</v>
      </c>
    </row>
    <row r="1581" spans="29:47" x14ac:dyDescent="0.2">
      <c r="AC1581" s="50"/>
      <c r="AU1581" s="200">
        <v>0.15790000000000001</v>
      </c>
    </row>
    <row r="1582" spans="29:47" x14ac:dyDescent="0.2">
      <c r="AC1582" s="50"/>
      <c r="AU1582" s="200">
        <v>0.158</v>
      </c>
    </row>
    <row r="1583" spans="29:47" x14ac:dyDescent="0.2">
      <c r="AC1583" s="50"/>
      <c r="AU1583" s="200">
        <v>0.15809999999999999</v>
      </c>
    </row>
    <row r="1584" spans="29:47" x14ac:dyDescent="0.2">
      <c r="AC1584" s="50"/>
      <c r="AU1584" s="200">
        <v>0.15820000000000001</v>
      </c>
    </row>
    <row r="1585" spans="29:47" x14ac:dyDescent="0.2">
      <c r="AC1585" s="50"/>
      <c r="AU1585" s="200">
        <v>0.1583</v>
      </c>
    </row>
    <row r="1586" spans="29:47" x14ac:dyDescent="0.2">
      <c r="AC1586" s="50"/>
      <c r="AU1586" s="200">
        <v>0.15840000000000001</v>
      </c>
    </row>
    <row r="1587" spans="29:47" x14ac:dyDescent="0.2">
      <c r="AC1587" s="50"/>
      <c r="AU1587" s="200">
        <v>0.1585</v>
      </c>
    </row>
    <row r="1588" spans="29:47" x14ac:dyDescent="0.2">
      <c r="AC1588" s="50"/>
      <c r="AU1588" s="200">
        <v>0.15859999999999999</v>
      </c>
    </row>
    <row r="1589" spans="29:47" x14ac:dyDescent="0.2">
      <c r="AC1589" s="50"/>
      <c r="AU1589" s="200">
        <v>0.15870000000000001</v>
      </c>
    </row>
    <row r="1590" spans="29:47" x14ac:dyDescent="0.2">
      <c r="AC1590" s="50"/>
      <c r="AU1590" s="200">
        <v>0.1588</v>
      </c>
    </row>
    <row r="1591" spans="29:47" x14ac:dyDescent="0.2">
      <c r="AC1591" s="50"/>
      <c r="AU1591" s="200">
        <v>0.15890000000000001</v>
      </c>
    </row>
    <row r="1592" spans="29:47" x14ac:dyDescent="0.2">
      <c r="AC1592" s="50"/>
      <c r="AU1592" s="200">
        <v>0.159</v>
      </c>
    </row>
    <row r="1593" spans="29:47" x14ac:dyDescent="0.2">
      <c r="AC1593" s="50"/>
      <c r="AU1593" s="200">
        <v>0.15909999999999999</v>
      </c>
    </row>
    <row r="1594" spans="29:47" x14ac:dyDescent="0.2">
      <c r="AC1594" s="50"/>
      <c r="AU1594" s="200">
        <v>0.15920000000000001</v>
      </c>
    </row>
    <row r="1595" spans="29:47" x14ac:dyDescent="0.2">
      <c r="AC1595" s="50"/>
      <c r="AU1595" s="200">
        <v>0.1593</v>
      </c>
    </row>
    <row r="1596" spans="29:47" x14ac:dyDescent="0.2">
      <c r="AC1596" s="50"/>
      <c r="AU1596" s="200">
        <v>0.15939999999999999</v>
      </c>
    </row>
    <row r="1597" spans="29:47" x14ac:dyDescent="0.2">
      <c r="AC1597" s="50"/>
      <c r="AU1597" s="200">
        <v>0.1595</v>
      </c>
    </row>
    <row r="1598" spans="29:47" x14ac:dyDescent="0.2">
      <c r="AC1598" s="50"/>
      <c r="AU1598" s="200">
        <v>0.15959999999999999</v>
      </c>
    </row>
    <row r="1599" spans="29:47" x14ac:dyDescent="0.2">
      <c r="AC1599" s="50"/>
      <c r="AU1599" s="200">
        <v>0.15970000000000001</v>
      </c>
    </row>
    <row r="1600" spans="29:47" x14ac:dyDescent="0.2">
      <c r="AC1600" s="50"/>
      <c r="AU1600" s="200">
        <v>0.1598</v>
      </c>
    </row>
    <row r="1601" spans="29:47" x14ac:dyDescent="0.2">
      <c r="AC1601" s="50"/>
      <c r="AU1601" s="200">
        <v>0.15989999999999999</v>
      </c>
    </row>
    <row r="1602" spans="29:47" x14ac:dyDescent="0.2">
      <c r="AC1602" s="50"/>
      <c r="AU1602" s="200">
        <v>0.16</v>
      </c>
    </row>
    <row r="1603" spans="29:47" x14ac:dyDescent="0.2">
      <c r="AC1603" s="50"/>
      <c r="AU1603" s="200">
        <v>0.16009999999999999</v>
      </c>
    </row>
    <row r="1604" spans="29:47" x14ac:dyDescent="0.2">
      <c r="AC1604" s="50"/>
      <c r="AU1604" s="200">
        <v>0.16020000000000001</v>
      </c>
    </row>
    <row r="1605" spans="29:47" x14ac:dyDescent="0.2">
      <c r="AC1605" s="50"/>
      <c r="AU1605" s="200">
        <v>0.1603</v>
      </c>
    </row>
    <row r="1606" spans="29:47" x14ac:dyDescent="0.2">
      <c r="AC1606" s="50"/>
      <c r="AU1606" s="200">
        <v>0.16039999999999999</v>
      </c>
    </row>
    <row r="1607" spans="29:47" x14ac:dyDescent="0.2">
      <c r="AC1607" s="50"/>
      <c r="AU1607" s="200">
        <v>0.1605</v>
      </c>
    </row>
    <row r="1608" spans="29:47" x14ac:dyDescent="0.2">
      <c r="AC1608" s="50"/>
      <c r="AU1608" s="200">
        <v>0.16059999999999999</v>
      </c>
    </row>
    <row r="1609" spans="29:47" x14ac:dyDescent="0.2">
      <c r="AC1609" s="50"/>
      <c r="AU1609" s="200">
        <v>0.16070000000000001</v>
      </c>
    </row>
    <row r="1610" spans="29:47" x14ac:dyDescent="0.2">
      <c r="AC1610" s="50"/>
      <c r="AU1610" s="200">
        <v>0.1608</v>
      </c>
    </row>
    <row r="1611" spans="29:47" x14ac:dyDescent="0.2">
      <c r="AC1611" s="50"/>
      <c r="AU1611" s="200">
        <v>0.16089999999999999</v>
      </c>
    </row>
    <row r="1612" spans="29:47" x14ac:dyDescent="0.2">
      <c r="AC1612" s="50"/>
      <c r="AU1612" s="200">
        <v>0.161</v>
      </c>
    </row>
    <row r="1613" spans="29:47" x14ac:dyDescent="0.2">
      <c r="AC1613" s="50"/>
      <c r="AU1613" s="200">
        <v>0.16109999999999999</v>
      </c>
    </row>
    <row r="1614" spans="29:47" x14ac:dyDescent="0.2">
      <c r="AC1614" s="50"/>
      <c r="AU1614" s="200">
        <v>0.16120000000000001</v>
      </c>
    </row>
    <row r="1615" spans="29:47" x14ac:dyDescent="0.2">
      <c r="AC1615" s="50"/>
      <c r="AU1615" s="200">
        <v>0.1613</v>
      </c>
    </row>
    <row r="1616" spans="29:47" x14ac:dyDescent="0.2">
      <c r="AC1616" s="50"/>
      <c r="AU1616" s="200">
        <v>0.16139999999999999</v>
      </c>
    </row>
    <row r="1617" spans="29:47" x14ac:dyDescent="0.2">
      <c r="AC1617" s="50"/>
      <c r="AU1617" s="200">
        <v>0.1615</v>
      </c>
    </row>
    <row r="1618" spans="29:47" x14ac:dyDescent="0.2">
      <c r="AC1618" s="50"/>
      <c r="AU1618" s="200">
        <v>0.16159999999999999</v>
      </c>
    </row>
    <row r="1619" spans="29:47" x14ac:dyDescent="0.2">
      <c r="AC1619" s="50"/>
      <c r="AU1619" s="200">
        <v>0.16170000000000001</v>
      </c>
    </row>
    <row r="1620" spans="29:47" x14ac:dyDescent="0.2">
      <c r="AC1620" s="50"/>
      <c r="AU1620" s="200">
        <v>0.1618</v>
      </c>
    </row>
    <row r="1621" spans="29:47" x14ac:dyDescent="0.2">
      <c r="AC1621" s="50"/>
      <c r="AU1621" s="200">
        <v>0.16189999999999999</v>
      </c>
    </row>
    <row r="1622" spans="29:47" x14ac:dyDescent="0.2">
      <c r="AC1622" s="50"/>
      <c r="AU1622" s="200">
        <v>0.16200000000000001</v>
      </c>
    </row>
    <row r="1623" spans="29:47" x14ac:dyDescent="0.2">
      <c r="AC1623" s="50"/>
      <c r="AU1623" s="200">
        <v>0.16209999999999999</v>
      </c>
    </row>
    <row r="1624" spans="29:47" x14ac:dyDescent="0.2">
      <c r="AC1624" s="50"/>
      <c r="AU1624" s="200">
        <v>0.16220000000000001</v>
      </c>
    </row>
    <row r="1625" spans="29:47" x14ac:dyDescent="0.2">
      <c r="AC1625" s="50"/>
      <c r="AU1625" s="200">
        <v>0.1623</v>
      </c>
    </row>
    <row r="1626" spans="29:47" x14ac:dyDescent="0.2">
      <c r="AC1626" s="50"/>
      <c r="AU1626" s="200">
        <v>0.16239999999999999</v>
      </c>
    </row>
    <row r="1627" spans="29:47" x14ac:dyDescent="0.2">
      <c r="AC1627" s="50"/>
      <c r="AU1627" s="200">
        <v>0.16250000000000001</v>
      </c>
    </row>
    <row r="1628" spans="29:47" x14ac:dyDescent="0.2">
      <c r="AC1628" s="50"/>
      <c r="AU1628" s="200">
        <v>0.16259999999999999</v>
      </c>
    </row>
    <row r="1629" spans="29:47" x14ac:dyDescent="0.2">
      <c r="AC1629" s="50"/>
      <c r="AU1629" s="200">
        <v>0.16270000000000001</v>
      </c>
    </row>
    <row r="1630" spans="29:47" x14ac:dyDescent="0.2">
      <c r="AC1630" s="50"/>
      <c r="AU1630" s="200">
        <v>0.1628</v>
      </c>
    </row>
    <row r="1631" spans="29:47" x14ac:dyDescent="0.2">
      <c r="AC1631" s="50"/>
      <c r="AU1631" s="200">
        <v>0.16289999999999999</v>
      </c>
    </row>
    <row r="1632" spans="29:47" x14ac:dyDescent="0.2">
      <c r="AC1632" s="50"/>
      <c r="AU1632" s="200">
        <v>0.16300000000000001</v>
      </c>
    </row>
    <row r="1633" spans="29:47" x14ac:dyDescent="0.2">
      <c r="AC1633" s="50"/>
      <c r="AU1633" s="200">
        <v>0.16309999999999999</v>
      </c>
    </row>
    <row r="1634" spans="29:47" x14ac:dyDescent="0.2">
      <c r="AC1634" s="50"/>
      <c r="AU1634" s="200">
        <v>0.16320000000000001</v>
      </c>
    </row>
    <row r="1635" spans="29:47" x14ac:dyDescent="0.2">
      <c r="AC1635" s="50"/>
      <c r="AU1635" s="200">
        <v>0.1633</v>
      </c>
    </row>
    <row r="1636" spans="29:47" x14ac:dyDescent="0.2">
      <c r="AC1636" s="50"/>
      <c r="AU1636" s="200">
        <v>0.16339999999999999</v>
      </c>
    </row>
    <row r="1637" spans="29:47" x14ac:dyDescent="0.2">
      <c r="AC1637" s="50"/>
      <c r="AU1637" s="200">
        <v>0.16350000000000001</v>
      </c>
    </row>
    <row r="1638" spans="29:47" x14ac:dyDescent="0.2">
      <c r="AC1638" s="50"/>
      <c r="AU1638" s="200">
        <v>0.1636</v>
      </c>
    </row>
    <row r="1639" spans="29:47" x14ac:dyDescent="0.2">
      <c r="AC1639" s="50"/>
      <c r="AU1639" s="200">
        <v>0.16370000000000001</v>
      </c>
    </row>
    <row r="1640" spans="29:47" x14ac:dyDescent="0.2">
      <c r="AC1640" s="50"/>
      <c r="AU1640" s="200">
        <v>0.1638</v>
      </c>
    </row>
    <row r="1641" spans="29:47" x14ac:dyDescent="0.2">
      <c r="AC1641" s="50"/>
      <c r="AU1641" s="200">
        <v>0.16389999999999999</v>
      </c>
    </row>
    <row r="1642" spans="29:47" x14ac:dyDescent="0.2">
      <c r="AC1642" s="50"/>
      <c r="AU1642" s="200">
        <v>0.16400000000000001</v>
      </c>
    </row>
    <row r="1643" spans="29:47" x14ac:dyDescent="0.2">
      <c r="AC1643" s="50"/>
      <c r="AU1643" s="200">
        <v>0.1641</v>
      </c>
    </row>
    <row r="1644" spans="29:47" x14ac:dyDescent="0.2">
      <c r="AC1644" s="50"/>
      <c r="AU1644" s="200">
        <v>0.16420000000000001</v>
      </c>
    </row>
    <row r="1645" spans="29:47" x14ac:dyDescent="0.2">
      <c r="AC1645" s="50"/>
      <c r="AU1645" s="200">
        <v>0.1643</v>
      </c>
    </row>
    <row r="1646" spans="29:47" x14ac:dyDescent="0.2">
      <c r="AC1646" s="50"/>
      <c r="AU1646" s="200">
        <v>0.16439999999999999</v>
      </c>
    </row>
    <row r="1647" spans="29:47" x14ac:dyDescent="0.2">
      <c r="AC1647" s="50"/>
      <c r="AU1647" s="200">
        <v>0.16450000000000001</v>
      </c>
    </row>
    <row r="1648" spans="29:47" x14ac:dyDescent="0.2">
      <c r="AC1648" s="50"/>
      <c r="AU1648" s="200">
        <v>0.1646</v>
      </c>
    </row>
    <row r="1649" spans="29:47" x14ac:dyDescent="0.2">
      <c r="AC1649" s="50"/>
      <c r="AU1649" s="200">
        <v>0.16470000000000001</v>
      </c>
    </row>
    <row r="1650" spans="29:47" x14ac:dyDescent="0.2">
      <c r="AC1650" s="50"/>
      <c r="AU1650" s="200">
        <v>0.1648</v>
      </c>
    </row>
    <row r="1651" spans="29:47" x14ac:dyDescent="0.2">
      <c r="AC1651" s="50"/>
      <c r="AU1651" s="200">
        <v>0.16489999999999999</v>
      </c>
    </row>
    <row r="1652" spans="29:47" x14ac:dyDescent="0.2">
      <c r="AC1652" s="50"/>
      <c r="AU1652" s="200">
        <v>0.16500000000000001</v>
      </c>
    </row>
    <row r="1653" spans="29:47" x14ac:dyDescent="0.2">
      <c r="AC1653" s="50"/>
      <c r="AU1653" s="200">
        <v>0.1651</v>
      </c>
    </row>
    <row r="1654" spans="29:47" x14ac:dyDescent="0.2">
      <c r="AC1654" s="50"/>
      <c r="AU1654" s="200">
        <v>0.16520000000000001</v>
      </c>
    </row>
    <row r="1655" spans="29:47" x14ac:dyDescent="0.2">
      <c r="AC1655" s="50"/>
      <c r="AU1655" s="200">
        <v>0.1653</v>
      </c>
    </row>
    <row r="1656" spans="29:47" x14ac:dyDescent="0.2">
      <c r="AC1656" s="50"/>
      <c r="AU1656" s="200">
        <v>0.16539999999999999</v>
      </c>
    </row>
    <row r="1657" spans="29:47" x14ac:dyDescent="0.2">
      <c r="AC1657" s="50"/>
      <c r="AU1657" s="200">
        <v>0.16550000000000001</v>
      </c>
    </row>
    <row r="1658" spans="29:47" x14ac:dyDescent="0.2">
      <c r="AC1658" s="50"/>
      <c r="AU1658" s="200">
        <v>0.1656</v>
      </c>
    </row>
    <row r="1659" spans="29:47" x14ac:dyDescent="0.2">
      <c r="AC1659" s="50"/>
      <c r="AU1659" s="200">
        <v>0.16569999999999999</v>
      </c>
    </row>
    <row r="1660" spans="29:47" x14ac:dyDescent="0.2">
      <c r="AC1660" s="50"/>
      <c r="AU1660" s="200">
        <v>0.1658</v>
      </c>
    </row>
    <row r="1661" spans="29:47" x14ac:dyDescent="0.2">
      <c r="AC1661" s="50"/>
      <c r="AU1661" s="200">
        <v>0.16589999999999999</v>
      </c>
    </row>
    <row r="1662" spans="29:47" x14ac:dyDescent="0.2">
      <c r="AC1662" s="50"/>
      <c r="AU1662" s="200">
        <v>0.16600000000000001</v>
      </c>
    </row>
    <row r="1663" spans="29:47" x14ac:dyDescent="0.2">
      <c r="AC1663" s="50"/>
      <c r="AU1663" s="200">
        <v>0.1661</v>
      </c>
    </row>
    <row r="1664" spans="29:47" x14ac:dyDescent="0.2">
      <c r="AC1664" s="50"/>
      <c r="AU1664" s="200">
        <v>0.16619999999999999</v>
      </c>
    </row>
    <row r="1665" spans="29:47" x14ac:dyDescent="0.2">
      <c r="AC1665" s="50"/>
      <c r="AU1665" s="200">
        <v>0.1663</v>
      </c>
    </row>
    <row r="1666" spans="29:47" x14ac:dyDescent="0.2">
      <c r="AC1666" s="50"/>
      <c r="AU1666" s="200">
        <v>0.16639999999999999</v>
      </c>
    </row>
    <row r="1667" spans="29:47" x14ac:dyDescent="0.2">
      <c r="AC1667" s="50"/>
      <c r="AU1667" s="200">
        <v>0.16650000000000001</v>
      </c>
    </row>
    <row r="1668" spans="29:47" x14ac:dyDescent="0.2">
      <c r="AC1668" s="50"/>
      <c r="AU1668" s="200">
        <v>0.1666</v>
      </c>
    </row>
    <row r="1669" spans="29:47" x14ac:dyDescent="0.2">
      <c r="AC1669" s="50"/>
      <c r="AU1669" s="200">
        <v>0.16669999999999999</v>
      </c>
    </row>
    <row r="1670" spans="29:47" x14ac:dyDescent="0.2">
      <c r="AC1670" s="50"/>
      <c r="AU1670" s="200">
        <v>0.1668</v>
      </c>
    </row>
    <row r="1671" spans="29:47" x14ac:dyDescent="0.2">
      <c r="AC1671" s="50"/>
      <c r="AU1671" s="200">
        <v>0.16689999999999999</v>
      </c>
    </row>
    <row r="1672" spans="29:47" x14ac:dyDescent="0.2">
      <c r="AC1672" s="50"/>
      <c r="AU1672" s="200">
        <v>0.16700000000000001</v>
      </c>
    </row>
    <row r="1673" spans="29:47" x14ac:dyDescent="0.2">
      <c r="AC1673" s="50"/>
      <c r="AU1673" s="200">
        <v>0.1671</v>
      </c>
    </row>
    <row r="1674" spans="29:47" x14ac:dyDescent="0.2">
      <c r="AC1674" s="50"/>
      <c r="AU1674" s="200">
        <v>0.16719999999999999</v>
      </c>
    </row>
    <row r="1675" spans="29:47" x14ac:dyDescent="0.2">
      <c r="AC1675" s="50"/>
      <c r="AU1675" s="200">
        <v>0.1673</v>
      </c>
    </row>
    <row r="1676" spans="29:47" x14ac:dyDescent="0.2">
      <c r="AC1676" s="50"/>
      <c r="AU1676" s="200">
        <v>0.16739999999999999</v>
      </c>
    </row>
    <row r="1677" spans="29:47" x14ac:dyDescent="0.2">
      <c r="AC1677" s="50"/>
      <c r="AU1677" s="200">
        <v>0.16750000000000001</v>
      </c>
    </row>
    <row r="1678" spans="29:47" x14ac:dyDescent="0.2">
      <c r="AC1678" s="50"/>
      <c r="AU1678" s="200">
        <v>0.1676</v>
      </c>
    </row>
    <row r="1679" spans="29:47" x14ac:dyDescent="0.2">
      <c r="AC1679" s="50"/>
      <c r="AU1679" s="200">
        <v>0.16769999999999999</v>
      </c>
    </row>
    <row r="1680" spans="29:47" x14ac:dyDescent="0.2">
      <c r="AC1680" s="50"/>
      <c r="AU1680" s="200">
        <v>0.1678</v>
      </c>
    </row>
    <row r="1681" spans="29:47" x14ac:dyDescent="0.2">
      <c r="AC1681" s="50"/>
      <c r="AU1681" s="200">
        <v>0.16789999999999999</v>
      </c>
    </row>
    <row r="1682" spans="29:47" x14ac:dyDescent="0.2">
      <c r="AC1682" s="50"/>
      <c r="AU1682" s="200">
        <v>0.16800000000000001</v>
      </c>
    </row>
    <row r="1683" spans="29:47" x14ac:dyDescent="0.2">
      <c r="AC1683" s="50"/>
      <c r="AU1683" s="200">
        <v>0.1681</v>
      </c>
    </row>
    <row r="1684" spans="29:47" x14ac:dyDescent="0.2">
      <c r="AC1684" s="50"/>
      <c r="AU1684" s="200">
        <v>0.16819999999999999</v>
      </c>
    </row>
    <row r="1685" spans="29:47" x14ac:dyDescent="0.2">
      <c r="AC1685" s="50"/>
      <c r="AU1685" s="200">
        <v>0.16830000000000001</v>
      </c>
    </row>
    <row r="1686" spans="29:47" x14ac:dyDescent="0.2">
      <c r="AC1686" s="50"/>
      <c r="AU1686" s="200">
        <v>0.16839999999999999</v>
      </c>
    </row>
    <row r="1687" spans="29:47" x14ac:dyDescent="0.2">
      <c r="AC1687" s="50"/>
      <c r="AU1687" s="200">
        <v>0.16850000000000001</v>
      </c>
    </row>
    <row r="1688" spans="29:47" x14ac:dyDescent="0.2">
      <c r="AC1688" s="50"/>
      <c r="AU1688" s="200">
        <v>0.1686</v>
      </c>
    </row>
    <row r="1689" spans="29:47" x14ac:dyDescent="0.2">
      <c r="AC1689" s="50"/>
      <c r="AU1689" s="200">
        <v>0.16869999999999999</v>
      </c>
    </row>
    <row r="1690" spans="29:47" x14ac:dyDescent="0.2">
      <c r="AC1690" s="50"/>
      <c r="AU1690" s="200">
        <v>0.16880000000000001</v>
      </c>
    </row>
    <row r="1691" spans="29:47" x14ac:dyDescent="0.2">
      <c r="AC1691" s="50"/>
      <c r="AU1691" s="200">
        <v>0.16889999999999999</v>
      </c>
    </row>
    <row r="1692" spans="29:47" x14ac:dyDescent="0.2">
      <c r="AC1692" s="50"/>
      <c r="AU1692" s="200">
        <v>0.16900000000000001</v>
      </c>
    </row>
    <row r="1693" spans="29:47" x14ac:dyDescent="0.2">
      <c r="AC1693" s="50"/>
      <c r="AU1693" s="200">
        <v>0.1691</v>
      </c>
    </row>
    <row r="1694" spans="29:47" x14ac:dyDescent="0.2">
      <c r="AC1694" s="50"/>
      <c r="AU1694" s="200">
        <v>0.16919999999999999</v>
      </c>
    </row>
    <row r="1695" spans="29:47" x14ac:dyDescent="0.2">
      <c r="AC1695" s="50"/>
      <c r="AU1695" s="200">
        <v>0.16930000000000001</v>
      </c>
    </row>
    <row r="1696" spans="29:47" x14ac:dyDescent="0.2">
      <c r="AC1696" s="50"/>
      <c r="AU1696" s="200">
        <v>0.1694</v>
      </c>
    </row>
    <row r="1697" spans="29:47" x14ac:dyDescent="0.2">
      <c r="AC1697" s="50">
        <v>-33.050000000003401</v>
      </c>
      <c r="AU1697" s="200">
        <v>0.16950000000000001</v>
      </c>
    </row>
    <row r="1698" spans="29:47" x14ac:dyDescent="0.2">
      <c r="AC1698" s="50">
        <v>-33.040000000003403</v>
      </c>
      <c r="AU1698" s="200">
        <v>0.1696</v>
      </c>
    </row>
    <row r="1699" spans="29:47" x14ac:dyDescent="0.2">
      <c r="AC1699" s="50">
        <v>-33.030000000003398</v>
      </c>
      <c r="AU1699" s="200">
        <v>0.16969999999999999</v>
      </c>
    </row>
    <row r="1700" spans="29:47" x14ac:dyDescent="0.2">
      <c r="AC1700" s="50">
        <v>-33.0200000000034</v>
      </c>
      <c r="AU1700" s="200">
        <v>0.16980000000000001</v>
      </c>
    </row>
    <row r="1701" spans="29:47" x14ac:dyDescent="0.2">
      <c r="AC1701" s="50">
        <v>-33.010000000003402</v>
      </c>
      <c r="AU1701" s="200">
        <v>0.1699</v>
      </c>
    </row>
    <row r="1702" spans="29:47" x14ac:dyDescent="0.2">
      <c r="AC1702" s="50">
        <v>-33.000000000003403</v>
      </c>
      <c r="AU1702" s="200">
        <v>0.17</v>
      </c>
    </row>
    <row r="1703" spans="29:47" x14ac:dyDescent="0.2">
      <c r="AC1703" s="50">
        <v>-32.990000000003398</v>
      </c>
      <c r="AU1703" s="200">
        <v>0.1701</v>
      </c>
    </row>
    <row r="1704" spans="29:47" x14ac:dyDescent="0.2">
      <c r="AC1704" s="50">
        <v>-32.9800000000034</v>
      </c>
      <c r="AU1704" s="200">
        <v>0.17019999999999999</v>
      </c>
    </row>
    <row r="1705" spans="29:47" x14ac:dyDescent="0.2">
      <c r="AC1705" s="50">
        <v>-32.970000000003402</v>
      </c>
      <c r="AU1705" s="200">
        <v>0.17030000000000001</v>
      </c>
    </row>
    <row r="1706" spans="29:47" x14ac:dyDescent="0.2">
      <c r="AC1706" s="50">
        <v>-32.960000000003397</v>
      </c>
      <c r="AU1706" s="200">
        <v>0.1704</v>
      </c>
    </row>
    <row r="1707" spans="29:47" x14ac:dyDescent="0.2">
      <c r="AC1707" s="50">
        <v>-32.950000000003399</v>
      </c>
      <c r="AU1707" s="200">
        <v>0.17050000000000001</v>
      </c>
    </row>
    <row r="1708" spans="29:47" x14ac:dyDescent="0.2">
      <c r="AC1708" s="50">
        <v>-32.940000000003401</v>
      </c>
      <c r="AU1708" s="200">
        <v>0.1706</v>
      </c>
    </row>
    <row r="1709" spans="29:47" x14ac:dyDescent="0.2">
      <c r="AC1709" s="50">
        <v>-32.930000000003403</v>
      </c>
      <c r="AU1709" s="200">
        <v>0.17069999999999999</v>
      </c>
    </row>
    <row r="1710" spans="29:47" x14ac:dyDescent="0.2">
      <c r="AC1710" s="50">
        <v>-32.920000000003398</v>
      </c>
      <c r="AU1710" s="200">
        <v>0.17080000000000001</v>
      </c>
    </row>
    <row r="1711" spans="29:47" x14ac:dyDescent="0.2">
      <c r="AC1711" s="50">
        <v>-32.9100000000034</v>
      </c>
      <c r="AU1711" s="200">
        <v>0.1709</v>
      </c>
    </row>
    <row r="1712" spans="29:47" x14ac:dyDescent="0.2">
      <c r="AC1712" s="50">
        <v>-32.900000000003402</v>
      </c>
      <c r="AU1712" s="200">
        <v>0.17100000000000001</v>
      </c>
    </row>
    <row r="1713" spans="29:47" x14ac:dyDescent="0.2">
      <c r="AC1713" s="50">
        <v>-32.890000000003397</v>
      </c>
      <c r="AU1713" s="200">
        <v>0.1711</v>
      </c>
    </row>
    <row r="1714" spans="29:47" x14ac:dyDescent="0.2">
      <c r="AC1714" s="50">
        <v>-32.880000000003399</v>
      </c>
      <c r="AU1714" s="200">
        <v>0.17119999999999999</v>
      </c>
    </row>
    <row r="1715" spans="29:47" x14ac:dyDescent="0.2">
      <c r="AC1715" s="50">
        <v>-32.870000000003401</v>
      </c>
      <c r="AU1715" s="200">
        <v>0.17130000000000001</v>
      </c>
    </row>
    <row r="1716" spans="29:47" x14ac:dyDescent="0.2">
      <c r="AC1716" s="50">
        <v>-32.860000000003403</v>
      </c>
      <c r="AU1716" s="200">
        <v>0.1714</v>
      </c>
    </row>
    <row r="1717" spans="29:47" x14ac:dyDescent="0.2">
      <c r="AC1717" s="50">
        <v>-32.850000000003398</v>
      </c>
      <c r="AU1717" s="200">
        <v>0.17150000000000001</v>
      </c>
    </row>
    <row r="1718" spans="29:47" x14ac:dyDescent="0.2">
      <c r="AC1718" s="50">
        <v>-32.8400000000034</v>
      </c>
      <c r="AU1718" s="200">
        <v>0.1716</v>
      </c>
    </row>
    <row r="1719" spans="29:47" x14ac:dyDescent="0.2">
      <c r="AC1719" s="50">
        <v>-32.830000000003402</v>
      </c>
      <c r="AU1719" s="200">
        <v>0.17169999999999999</v>
      </c>
    </row>
    <row r="1720" spans="29:47" x14ac:dyDescent="0.2">
      <c r="AC1720" s="50">
        <v>-32.820000000003397</v>
      </c>
      <c r="AU1720" s="200">
        <v>0.17180000000000001</v>
      </c>
    </row>
    <row r="1721" spans="29:47" x14ac:dyDescent="0.2">
      <c r="AC1721" s="50">
        <v>-32.810000000003399</v>
      </c>
      <c r="AU1721" s="200">
        <v>0.1719</v>
      </c>
    </row>
    <row r="1722" spans="29:47" x14ac:dyDescent="0.2">
      <c r="AC1722" s="50">
        <v>-32.800000000003401</v>
      </c>
      <c r="AU1722" s="200">
        <v>0.17199999999999999</v>
      </c>
    </row>
    <row r="1723" spans="29:47" x14ac:dyDescent="0.2">
      <c r="AC1723" s="50">
        <v>-32.790000000003403</v>
      </c>
      <c r="AU1723" s="200">
        <v>0.1721</v>
      </c>
    </row>
    <row r="1724" spans="29:47" x14ac:dyDescent="0.2">
      <c r="AC1724" s="50">
        <v>-32.780000000003398</v>
      </c>
      <c r="AU1724" s="200">
        <v>0.17219999999999999</v>
      </c>
    </row>
    <row r="1725" spans="29:47" x14ac:dyDescent="0.2">
      <c r="AC1725" s="50">
        <v>-32.7700000000034</v>
      </c>
      <c r="AU1725" s="200">
        <v>0.17230000000000001</v>
      </c>
    </row>
    <row r="1726" spans="29:47" x14ac:dyDescent="0.2">
      <c r="AC1726" s="50">
        <v>-32.760000000003402</v>
      </c>
      <c r="AU1726" s="200">
        <v>0.1724</v>
      </c>
    </row>
    <row r="1727" spans="29:47" x14ac:dyDescent="0.2">
      <c r="AC1727" s="50">
        <v>-32.750000000003403</v>
      </c>
      <c r="AU1727" s="200">
        <v>0.17249999999999999</v>
      </c>
    </row>
    <row r="1728" spans="29:47" x14ac:dyDescent="0.2">
      <c r="AC1728" s="50">
        <v>-32.740000000003398</v>
      </c>
      <c r="AU1728" s="200">
        <v>0.1726</v>
      </c>
    </row>
    <row r="1729" spans="29:47" x14ac:dyDescent="0.2">
      <c r="AC1729" s="50">
        <v>-32.7300000000034</v>
      </c>
      <c r="AU1729" s="200">
        <v>0.17269999999999999</v>
      </c>
    </row>
    <row r="1730" spans="29:47" x14ac:dyDescent="0.2">
      <c r="AC1730" s="50">
        <v>-32.720000000003402</v>
      </c>
      <c r="AU1730" s="200">
        <v>0.17280000000000001</v>
      </c>
    </row>
    <row r="1731" spans="29:47" x14ac:dyDescent="0.2">
      <c r="AC1731" s="50">
        <v>-32.710000000003397</v>
      </c>
      <c r="AU1731" s="200">
        <v>0.1729</v>
      </c>
    </row>
    <row r="1732" spans="29:47" x14ac:dyDescent="0.2">
      <c r="AC1732" s="50">
        <v>-32.700000000003399</v>
      </c>
      <c r="AU1732" s="200">
        <v>0.17299999999999999</v>
      </c>
    </row>
    <row r="1733" spans="29:47" x14ac:dyDescent="0.2">
      <c r="AC1733" s="50">
        <v>-32.690000000003401</v>
      </c>
      <c r="AU1733" s="200">
        <v>0.1731</v>
      </c>
    </row>
    <row r="1734" spans="29:47" x14ac:dyDescent="0.2">
      <c r="AC1734" s="50">
        <v>-32.680000000003403</v>
      </c>
      <c r="AU1734" s="200">
        <v>0.17319999999999999</v>
      </c>
    </row>
    <row r="1735" spans="29:47" x14ac:dyDescent="0.2">
      <c r="AC1735" s="50">
        <v>-32.670000000003398</v>
      </c>
      <c r="AU1735" s="200">
        <v>0.17330000000000001</v>
      </c>
    </row>
    <row r="1736" spans="29:47" x14ac:dyDescent="0.2">
      <c r="AC1736" s="50">
        <v>-32.6600000000034</v>
      </c>
      <c r="AU1736" s="200">
        <v>0.1734</v>
      </c>
    </row>
    <row r="1737" spans="29:47" x14ac:dyDescent="0.2">
      <c r="AC1737" s="50">
        <v>-32.650000000003502</v>
      </c>
      <c r="AU1737" s="200">
        <v>0.17349999999999999</v>
      </c>
    </row>
    <row r="1738" spans="29:47" x14ac:dyDescent="0.2">
      <c r="AC1738" s="50">
        <v>-32.640000000003504</v>
      </c>
      <c r="AU1738" s="200">
        <v>0.1736</v>
      </c>
    </row>
    <row r="1739" spans="29:47" x14ac:dyDescent="0.2">
      <c r="AC1739" s="50">
        <v>-32.630000000003498</v>
      </c>
      <c r="AU1739" s="200">
        <v>0.17369999999999999</v>
      </c>
    </row>
    <row r="1740" spans="29:47" x14ac:dyDescent="0.2">
      <c r="AC1740" s="50">
        <v>-32.6200000000035</v>
      </c>
      <c r="AU1740" s="200">
        <v>0.17380000000000001</v>
      </c>
    </row>
    <row r="1741" spans="29:47" x14ac:dyDescent="0.2">
      <c r="AC1741" s="50">
        <v>-32.610000000003502</v>
      </c>
      <c r="AU1741" s="200">
        <v>0.1739</v>
      </c>
    </row>
    <row r="1742" spans="29:47" x14ac:dyDescent="0.2">
      <c r="AC1742" s="50">
        <v>-32.600000000003497</v>
      </c>
      <c r="AU1742" s="200">
        <v>0.17399999999999999</v>
      </c>
    </row>
    <row r="1743" spans="29:47" x14ac:dyDescent="0.2">
      <c r="AC1743" s="50">
        <v>-32.590000000003499</v>
      </c>
      <c r="AU1743" s="200">
        <v>0.1741</v>
      </c>
    </row>
    <row r="1744" spans="29:47" x14ac:dyDescent="0.2">
      <c r="AC1744" s="50">
        <v>-32.580000000003501</v>
      </c>
      <c r="AU1744" s="200">
        <v>0.17419999999999999</v>
      </c>
    </row>
    <row r="1745" spans="29:47" x14ac:dyDescent="0.2">
      <c r="AC1745" s="50">
        <v>-32.570000000003503</v>
      </c>
      <c r="AU1745" s="200">
        <v>0.17430000000000001</v>
      </c>
    </row>
    <row r="1746" spans="29:47" x14ac:dyDescent="0.2">
      <c r="AC1746" s="50">
        <v>-32.560000000003498</v>
      </c>
      <c r="AU1746" s="200">
        <v>0.1744</v>
      </c>
    </row>
    <row r="1747" spans="29:47" x14ac:dyDescent="0.2">
      <c r="AC1747" s="50">
        <v>-32.5500000000035</v>
      </c>
      <c r="AU1747" s="200">
        <v>0.17449999999999999</v>
      </c>
    </row>
    <row r="1748" spans="29:47" x14ac:dyDescent="0.2">
      <c r="AC1748" s="50">
        <v>-32.540000000003502</v>
      </c>
      <c r="AU1748" s="200">
        <v>0.17460000000000001</v>
      </c>
    </row>
    <row r="1749" spans="29:47" x14ac:dyDescent="0.2">
      <c r="AC1749" s="50">
        <v>-32.530000000003497</v>
      </c>
      <c r="AU1749" s="200">
        <v>0.17469999999999999</v>
      </c>
    </row>
    <row r="1750" spans="29:47" x14ac:dyDescent="0.2">
      <c r="AC1750" s="50">
        <v>-32.520000000003499</v>
      </c>
      <c r="AU1750" s="200">
        <v>0.17480000000000001</v>
      </c>
    </row>
    <row r="1751" spans="29:47" x14ac:dyDescent="0.2">
      <c r="AC1751" s="50">
        <v>-32.510000000003501</v>
      </c>
      <c r="AU1751" s="200">
        <v>0.1749</v>
      </c>
    </row>
    <row r="1752" spans="29:47" x14ac:dyDescent="0.2">
      <c r="AC1752" s="50">
        <v>-32.500000000003503</v>
      </c>
      <c r="AU1752" s="200">
        <v>0.17499999999999999</v>
      </c>
    </row>
    <row r="1753" spans="29:47" x14ac:dyDescent="0.2">
      <c r="AC1753" s="50">
        <v>-32.490000000003498</v>
      </c>
      <c r="AU1753" s="200">
        <v>0.17510000000000001</v>
      </c>
    </row>
    <row r="1754" spans="29:47" x14ac:dyDescent="0.2">
      <c r="AC1754" s="50">
        <v>-32.4800000000035</v>
      </c>
      <c r="AU1754" s="200">
        <v>0.17519999999999999</v>
      </c>
    </row>
    <row r="1755" spans="29:47" x14ac:dyDescent="0.2">
      <c r="AC1755" s="50">
        <v>-32.470000000003502</v>
      </c>
      <c r="AU1755" s="200">
        <v>0.17530000000000001</v>
      </c>
    </row>
    <row r="1756" spans="29:47" x14ac:dyDescent="0.2">
      <c r="AC1756" s="50">
        <v>-32.460000000003497</v>
      </c>
      <c r="AU1756" s="200">
        <v>0.1754</v>
      </c>
    </row>
    <row r="1757" spans="29:47" x14ac:dyDescent="0.2">
      <c r="AC1757" s="50">
        <v>-32.450000000003499</v>
      </c>
      <c r="AU1757" s="200">
        <v>0.17549999999999999</v>
      </c>
    </row>
    <row r="1758" spans="29:47" x14ac:dyDescent="0.2">
      <c r="AC1758" s="50">
        <v>-32.440000000003501</v>
      </c>
      <c r="AU1758" s="200">
        <v>0.17560000000000001</v>
      </c>
    </row>
    <row r="1759" spans="29:47" x14ac:dyDescent="0.2">
      <c r="AC1759" s="50">
        <v>-32.430000000003503</v>
      </c>
      <c r="AU1759" s="200">
        <v>0.1757</v>
      </c>
    </row>
    <row r="1760" spans="29:47" x14ac:dyDescent="0.2">
      <c r="AC1760" s="50">
        <v>-32.420000000003498</v>
      </c>
      <c r="AU1760" s="200">
        <v>0.17580000000000001</v>
      </c>
    </row>
    <row r="1761" spans="29:47" x14ac:dyDescent="0.2">
      <c r="AC1761" s="50">
        <v>-32.4100000000035</v>
      </c>
      <c r="AU1761" s="200">
        <v>0.1759</v>
      </c>
    </row>
    <row r="1762" spans="29:47" x14ac:dyDescent="0.2">
      <c r="AC1762" s="50">
        <v>-32.400000000003502</v>
      </c>
      <c r="AU1762" s="200">
        <v>0.17599999999999999</v>
      </c>
    </row>
    <row r="1763" spans="29:47" x14ac:dyDescent="0.2">
      <c r="AC1763" s="50">
        <v>-32.390000000003504</v>
      </c>
      <c r="AU1763" s="200">
        <v>0.17610000000000001</v>
      </c>
    </row>
    <row r="1764" spans="29:47" x14ac:dyDescent="0.2">
      <c r="AC1764" s="50">
        <v>-32.380000000003498</v>
      </c>
      <c r="AU1764" s="200">
        <v>0.1762</v>
      </c>
    </row>
    <row r="1765" spans="29:47" x14ac:dyDescent="0.2">
      <c r="AC1765" s="50">
        <v>-32.3700000000035</v>
      </c>
      <c r="AU1765" s="200">
        <v>0.17630000000000001</v>
      </c>
    </row>
    <row r="1766" spans="29:47" x14ac:dyDescent="0.2">
      <c r="AC1766" s="50">
        <v>-32.360000000003502</v>
      </c>
      <c r="AU1766" s="200">
        <v>0.1764</v>
      </c>
    </row>
    <row r="1767" spans="29:47" x14ac:dyDescent="0.2">
      <c r="AC1767" s="50">
        <v>-32.350000000003497</v>
      </c>
      <c r="AU1767" s="200">
        <v>0.17649999999999999</v>
      </c>
    </row>
    <row r="1768" spans="29:47" x14ac:dyDescent="0.2">
      <c r="AC1768" s="50">
        <v>-32.340000000003499</v>
      </c>
      <c r="AU1768" s="200">
        <v>0.17660000000000001</v>
      </c>
    </row>
    <row r="1769" spans="29:47" x14ac:dyDescent="0.2">
      <c r="AC1769" s="50">
        <v>-32.330000000003501</v>
      </c>
      <c r="AU1769" s="200">
        <v>0.1767</v>
      </c>
    </row>
    <row r="1770" spans="29:47" x14ac:dyDescent="0.2">
      <c r="AC1770" s="50">
        <v>-32.320000000003503</v>
      </c>
      <c r="AU1770" s="200">
        <v>0.17680000000000001</v>
      </c>
    </row>
    <row r="1771" spans="29:47" x14ac:dyDescent="0.2">
      <c r="AC1771" s="50">
        <v>-32.310000000003498</v>
      </c>
      <c r="AU1771" s="200">
        <v>0.1769</v>
      </c>
    </row>
    <row r="1772" spans="29:47" x14ac:dyDescent="0.2">
      <c r="AC1772" s="50">
        <v>-32.3000000000035</v>
      </c>
      <c r="AU1772" s="200">
        <v>0.17699999999999999</v>
      </c>
    </row>
    <row r="1773" spans="29:47" x14ac:dyDescent="0.2">
      <c r="AC1773" s="50">
        <v>-32.290000000003502</v>
      </c>
      <c r="AU1773" s="200">
        <v>0.17710000000000001</v>
      </c>
    </row>
    <row r="1774" spans="29:47" x14ac:dyDescent="0.2">
      <c r="AC1774" s="50">
        <v>-32.280000000003497</v>
      </c>
      <c r="AU1774" s="200">
        <v>0.1772</v>
      </c>
    </row>
    <row r="1775" spans="29:47" x14ac:dyDescent="0.2">
      <c r="AC1775" s="50">
        <v>-32.270000000003499</v>
      </c>
      <c r="AU1775" s="200">
        <v>0.17730000000000001</v>
      </c>
    </row>
    <row r="1776" spans="29:47" x14ac:dyDescent="0.2">
      <c r="AC1776" s="50">
        <v>-32.260000000003501</v>
      </c>
      <c r="AU1776" s="200">
        <v>0.1774</v>
      </c>
    </row>
    <row r="1777" spans="29:47" x14ac:dyDescent="0.2">
      <c r="AC1777" s="50">
        <v>-32.250000000003503</v>
      </c>
      <c r="AU1777" s="200">
        <v>0.17749999999999999</v>
      </c>
    </row>
    <row r="1778" spans="29:47" x14ac:dyDescent="0.2">
      <c r="AC1778" s="50">
        <v>-32.240000000003498</v>
      </c>
      <c r="AU1778" s="200">
        <v>0.17760000000000001</v>
      </c>
    </row>
    <row r="1779" spans="29:47" x14ac:dyDescent="0.2">
      <c r="AC1779" s="50">
        <v>-32.2300000000035</v>
      </c>
      <c r="AU1779" s="200">
        <v>0.1777</v>
      </c>
    </row>
    <row r="1780" spans="29:47" x14ac:dyDescent="0.2">
      <c r="AC1780" s="50">
        <v>-32.220000000003502</v>
      </c>
      <c r="AU1780" s="200">
        <v>0.17780000000000001</v>
      </c>
    </row>
    <row r="1781" spans="29:47" x14ac:dyDescent="0.2">
      <c r="AC1781" s="50">
        <v>-32.210000000003497</v>
      </c>
      <c r="AU1781" s="200">
        <v>0.1779</v>
      </c>
    </row>
    <row r="1782" spans="29:47" x14ac:dyDescent="0.2">
      <c r="AC1782" s="50">
        <v>-32.200000000003499</v>
      </c>
      <c r="AU1782" s="200">
        <v>0.17799999999999999</v>
      </c>
    </row>
    <row r="1783" spans="29:47" x14ac:dyDescent="0.2">
      <c r="AC1783" s="50">
        <v>-32.190000000003501</v>
      </c>
      <c r="AU1783" s="200">
        <v>0.17810000000000001</v>
      </c>
    </row>
    <row r="1784" spans="29:47" x14ac:dyDescent="0.2">
      <c r="AC1784" s="50">
        <v>-32.180000000003503</v>
      </c>
      <c r="AU1784" s="200">
        <v>0.1782</v>
      </c>
    </row>
    <row r="1785" spans="29:47" x14ac:dyDescent="0.2">
      <c r="AC1785" s="50">
        <v>-32.170000000003498</v>
      </c>
      <c r="AU1785" s="200">
        <v>0.17829999999999999</v>
      </c>
    </row>
    <row r="1786" spans="29:47" x14ac:dyDescent="0.2">
      <c r="AC1786" s="50">
        <v>-32.1600000000035</v>
      </c>
      <c r="AU1786" s="200">
        <v>0.1784</v>
      </c>
    </row>
    <row r="1787" spans="29:47" x14ac:dyDescent="0.2">
      <c r="AC1787" s="50">
        <v>-32.150000000003601</v>
      </c>
      <c r="AU1787" s="200">
        <v>0.17849999999999999</v>
      </c>
    </row>
    <row r="1788" spans="29:47" x14ac:dyDescent="0.2">
      <c r="AC1788" s="50">
        <v>-32.140000000003603</v>
      </c>
      <c r="AU1788" s="200">
        <v>0.17860000000000001</v>
      </c>
    </row>
    <row r="1789" spans="29:47" x14ac:dyDescent="0.2">
      <c r="AC1789" s="50">
        <v>-32.130000000003598</v>
      </c>
      <c r="AU1789" s="200">
        <v>0.1787</v>
      </c>
    </row>
    <row r="1790" spans="29:47" x14ac:dyDescent="0.2">
      <c r="AC1790" s="50">
        <v>-32.1200000000036</v>
      </c>
      <c r="AU1790" s="200">
        <v>0.17879999999999999</v>
      </c>
    </row>
    <row r="1791" spans="29:47" x14ac:dyDescent="0.2">
      <c r="AC1791" s="50">
        <v>-32.110000000003602</v>
      </c>
      <c r="AU1791" s="200">
        <v>0.1789</v>
      </c>
    </row>
    <row r="1792" spans="29:47" x14ac:dyDescent="0.2">
      <c r="AC1792" s="50">
        <v>-32.100000000003597</v>
      </c>
      <c r="AU1792" s="200">
        <v>0.17899999999999999</v>
      </c>
    </row>
    <row r="1793" spans="29:47" x14ac:dyDescent="0.2">
      <c r="AC1793" s="50">
        <v>-32.090000000003599</v>
      </c>
      <c r="AU1793" s="200">
        <v>0.17910000000000001</v>
      </c>
    </row>
    <row r="1794" spans="29:47" x14ac:dyDescent="0.2">
      <c r="AC1794" s="50">
        <v>-32.080000000003601</v>
      </c>
      <c r="AU1794" s="200">
        <v>0.1792</v>
      </c>
    </row>
    <row r="1795" spans="29:47" x14ac:dyDescent="0.2">
      <c r="AC1795" s="50">
        <v>-32.070000000003603</v>
      </c>
      <c r="AU1795" s="200">
        <v>0.17929999999999999</v>
      </c>
    </row>
    <row r="1796" spans="29:47" x14ac:dyDescent="0.2">
      <c r="AC1796" s="50">
        <v>-32.060000000003598</v>
      </c>
      <c r="AU1796" s="200">
        <v>0.1794</v>
      </c>
    </row>
    <row r="1797" spans="29:47" x14ac:dyDescent="0.2">
      <c r="AC1797" s="50">
        <v>-32.0500000000036</v>
      </c>
      <c r="AU1797" s="200">
        <v>0.17949999999999999</v>
      </c>
    </row>
    <row r="1798" spans="29:47" x14ac:dyDescent="0.2">
      <c r="AC1798" s="50">
        <v>-32.040000000003602</v>
      </c>
      <c r="AU1798" s="200">
        <v>0.17960000000000001</v>
      </c>
    </row>
    <row r="1799" spans="29:47" x14ac:dyDescent="0.2">
      <c r="AC1799" s="50">
        <v>-32.030000000003596</v>
      </c>
      <c r="AU1799" s="200">
        <v>0.1797</v>
      </c>
    </row>
    <row r="1800" spans="29:47" x14ac:dyDescent="0.2">
      <c r="AC1800" s="50">
        <v>-32.020000000003598</v>
      </c>
      <c r="AU1800" s="200">
        <v>0.17979999999999999</v>
      </c>
    </row>
    <row r="1801" spans="29:47" x14ac:dyDescent="0.2">
      <c r="AC1801" s="50">
        <v>-32.0100000000036</v>
      </c>
      <c r="AU1801" s="200">
        <v>0.1799</v>
      </c>
    </row>
    <row r="1802" spans="29:47" x14ac:dyDescent="0.2">
      <c r="AC1802" s="50">
        <v>-32.000000000003602</v>
      </c>
      <c r="AU1802" s="200">
        <v>0.18</v>
      </c>
    </row>
    <row r="1803" spans="29:47" x14ac:dyDescent="0.2">
      <c r="AC1803" s="50">
        <v>-31.990000000003601</v>
      </c>
      <c r="AU1803" s="200">
        <v>0.18010000000000001</v>
      </c>
    </row>
    <row r="1804" spans="29:47" x14ac:dyDescent="0.2">
      <c r="AC1804" s="50">
        <v>-31.980000000003599</v>
      </c>
      <c r="AU1804" s="200">
        <v>0.1802</v>
      </c>
    </row>
    <row r="1805" spans="29:47" x14ac:dyDescent="0.2">
      <c r="AC1805" s="50">
        <v>-31.970000000003601</v>
      </c>
      <c r="AU1805" s="200">
        <v>0.18029999999999999</v>
      </c>
    </row>
    <row r="1806" spans="29:47" x14ac:dyDescent="0.2">
      <c r="AC1806" s="50">
        <v>-31.9600000000036</v>
      </c>
      <c r="AU1806" s="200">
        <v>0.1804</v>
      </c>
    </row>
    <row r="1807" spans="29:47" x14ac:dyDescent="0.2">
      <c r="AC1807" s="50">
        <v>-31.950000000003602</v>
      </c>
      <c r="AU1807" s="200">
        <v>0.18049999999999999</v>
      </c>
    </row>
    <row r="1808" spans="29:47" x14ac:dyDescent="0.2">
      <c r="AC1808" s="50">
        <v>-31.9400000000036</v>
      </c>
      <c r="AU1808" s="200">
        <v>0.18060000000000001</v>
      </c>
    </row>
    <row r="1809" spans="29:47" x14ac:dyDescent="0.2">
      <c r="AC1809" s="50">
        <v>-31.930000000003599</v>
      </c>
      <c r="AU1809" s="200">
        <v>0.1807</v>
      </c>
    </row>
    <row r="1810" spans="29:47" x14ac:dyDescent="0.2">
      <c r="AC1810" s="50">
        <v>-31.920000000003601</v>
      </c>
      <c r="AU1810" s="200">
        <v>0.18079999999999999</v>
      </c>
    </row>
    <row r="1811" spans="29:47" x14ac:dyDescent="0.2">
      <c r="AC1811" s="50">
        <v>-31.910000000003599</v>
      </c>
      <c r="AU1811" s="200">
        <v>0.18090000000000001</v>
      </c>
    </row>
    <row r="1812" spans="29:47" x14ac:dyDescent="0.2">
      <c r="AC1812" s="50">
        <v>-31.900000000003601</v>
      </c>
      <c r="AU1812" s="200">
        <v>0.18099999999999999</v>
      </c>
    </row>
    <row r="1813" spans="29:47" x14ac:dyDescent="0.2">
      <c r="AC1813" s="50">
        <v>-31.890000000003599</v>
      </c>
      <c r="AU1813" s="200">
        <v>0.18110000000000001</v>
      </c>
    </row>
    <row r="1814" spans="29:47" x14ac:dyDescent="0.2">
      <c r="AC1814" s="50">
        <v>-31.880000000003601</v>
      </c>
      <c r="AU1814" s="200">
        <v>0.1812</v>
      </c>
    </row>
    <row r="1815" spans="29:47" x14ac:dyDescent="0.2">
      <c r="AC1815" s="50">
        <v>-31.8700000000036</v>
      </c>
      <c r="AU1815" s="200">
        <v>0.18129999999999999</v>
      </c>
    </row>
    <row r="1816" spans="29:47" x14ac:dyDescent="0.2">
      <c r="AC1816" s="50">
        <v>-31.860000000003598</v>
      </c>
      <c r="AU1816" s="200">
        <v>0.18140000000000001</v>
      </c>
    </row>
    <row r="1817" spans="29:47" x14ac:dyDescent="0.2">
      <c r="AC1817" s="50">
        <v>-31.8500000000036</v>
      </c>
      <c r="AU1817" s="200">
        <v>0.18149999999999999</v>
      </c>
    </row>
    <row r="1818" spans="29:47" x14ac:dyDescent="0.2">
      <c r="AC1818" s="50">
        <v>-31.840000000003599</v>
      </c>
      <c r="AU1818" s="200">
        <v>0.18160000000000001</v>
      </c>
    </row>
    <row r="1819" spans="29:47" x14ac:dyDescent="0.2">
      <c r="AC1819" s="50">
        <v>-31.830000000003601</v>
      </c>
      <c r="AU1819" s="200">
        <v>0.1817</v>
      </c>
    </row>
    <row r="1820" spans="29:47" x14ac:dyDescent="0.2">
      <c r="AC1820" s="50">
        <v>-31.820000000003599</v>
      </c>
      <c r="AU1820" s="200">
        <v>0.18179999999999999</v>
      </c>
    </row>
    <row r="1821" spans="29:47" x14ac:dyDescent="0.2">
      <c r="AC1821" s="50">
        <v>-31.810000000003601</v>
      </c>
      <c r="AU1821" s="200">
        <v>0.18190000000000001</v>
      </c>
    </row>
    <row r="1822" spans="29:47" x14ac:dyDescent="0.2">
      <c r="AC1822" s="50">
        <v>-31.8000000000036</v>
      </c>
      <c r="AU1822" s="200">
        <v>0.182</v>
      </c>
    </row>
    <row r="1823" spans="29:47" x14ac:dyDescent="0.2">
      <c r="AC1823" s="50">
        <v>-31.790000000003602</v>
      </c>
      <c r="AU1823" s="200">
        <v>0.18210000000000001</v>
      </c>
    </row>
    <row r="1824" spans="29:47" x14ac:dyDescent="0.2">
      <c r="AC1824" s="50">
        <v>-31.7800000000036</v>
      </c>
      <c r="AU1824" s="200">
        <v>0.1822</v>
      </c>
    </row>
    <row r="1825" spans="29:47" x14ac:dyDescent="0.2">
      <c r="AC1825" s="50">
        <v>-31.770000000003598</v>
      </c>
      <c r="AU1825" s="200">
        <v>0.18229999999999999</v>
      </c>
    </row>
    <row r="1826" spans="29:47" x14ac:dyDescent="0.2">
      <c r="AC1826" s="50">
        <v>-31.7600000000036</v>
      </c>
      <c r="AU1826" s="200">
        <v>0.18240000000000001</v>
      </c>
    </row>
    <row r="1827" spans="29:47" x14ac:dyDescent="0.2">
      <c r="AC1827" s="50">
        <v>-31.750000000003599</v>
      </c>
      <c r="AU1827" s="200">
        <v>0.1825</v>
      </c>
    </row>
    <row r="1828" spans="29:47" x14ac:dyDescent="0.2">
      <c r="AC1828" s="50">
        <v>-31.740000000003601</v>
      </c>
      <c r="AU1828" s="200">
        <v>0.18260000000000001</v>
      </c>
    </row>
    <row r="1829" spans="29:47" x14ac:dyDescent="0.2">
      <c r="AC1829" s="50">
        <v>-31.730000000003599</v>
      </c>
      <c r="AU1829" s="200">
        <v>0.1827</v>
      </c>
    </row>
    <row r="1830" spans="29:47" x14ac:dyDescent="0.2">
      <c r="AC1830" s="50">
        <v>-31.720000000003601</v>
      </c>
      <c r="AU1830" s="200">
        <v>0.18279999999999999</v>
      </c>
    </row>
    <row r="1831" spans="29:47" x14ac:dyDescent="0.2">
      <c r="AC1831" s="50">
        <v>-31.7100000000036</v>
      </c>
      <c r="AU1831" s="200">
        <v>0.18290000000000001</v>
      </c>
    </row>
    <row r="1832" spans="29:47" x14ac:dyDescent="0.2">
      <c r="AC1832" s="50">
        <v>-31.700000000003602</v>
      </c>
      <c r="AU1832" s="200">
        <v>0.183</v>
      </c>
    </row>
    <row r="1833" spans="29:47" x14ac:dyDescent="0.2">
      <c r="AC1833" s="50">
        <v>-31.6900000000036</v>
      </c>
      <c r="AU1833" s="200">
        <v>0.18310000000000001</v>
      </c>
    </row>
    <row r="1834" spans="29:47" x14ac:dyDescent="0.2">
      <c r="AC1834" s="50">
        <v>-31.680000000003599</v>
      </c>
      <c r="AU1834" s="200">
        <v>0.1832</v>
      </c>
    </row>
    <row r="1835" spans="29:47" x14ac:dyDescent="0.2">
      <c r="AC1835" s="50">
        <v>-31.670000000003601</v>
      </c>
      <c r="AU1835" s="200">
        <v>0.18329999999999999</v>
      </c>
    </row>
    <row r="1836" spans="29:47" x14ac:dyDescent="0.2">
      <c r="AC1836" s="50">
        <v>-31.660000000003599</v>
      </c>
      <c r="AU1836" s="200">
        <v>0.18340000000000001</v>
      </c>
    </row>
    <row r="1837" spans="29:47" x14ac:dyDescent="0.2">
      <c r="AC1837" s="50">
        <v>-31.650000000003701</v>
      </c>
      <c r="AU1837" s="200">
        <v>0.1835</v>
      </c>
    </row>
    <row r="1838" spans="29:47" x14ac:dyDescent="0.2">
      <c r="AC1838" s="50">
        <v>-31.640000000003699</v>
      </c>
      <c r="AU1838" s="200">
        <v>0.18360000000000001</v>
      </c>
    </row>
    <row r="1839" spans="29:47" x14ac:dyDescent="0.2">
      <c r="AC1839" s="50">
        <v>-31.630000000003701</v>
      </c>
      <c r="AU1839" s="200">
        <v>0.1837</v>
      </c>
    </row>
    <row r="1840" spans="29:47" x14ac:dyDescent="0.2">
      <c r="AC1840" s="50">
        <v>-31.620000000003699</v>
      </c>
      <c r="AU1840" s="200">
        <v>0.18379999999999999</v>
      </c>
    </row>
    <row r="1841" spans="29:47" x14ac:dyDescent="0.2">
      <c r="AC1841" s="50">
        <v>-31.610000000003701</v>
      </c>
      <c r="AU1841" s="200">
        <v>0.18390000000000001</v>
      </c>
    </row>
    <row r="1842" spans="29:47" x14ac:dyDescent="0.2">
      <c r="AC1842" s="50">
        <v>-31.6000000000037</v>
      </c>
      <c r="AU1842" s="200">
        <v>0.184</v>
      </c>
    </row>
    <row r="1843" spans="29:47" x14ac:dyDescent="0.2">
      <c r="AC1843" s="50">
        <v>-31.590000000003698</v>
      </c>
      <c r="AU1843" s="200">
        <v>0.18410000000000001</v>
      </c>
    </row>
    <row r="1844" spans="29:47" x14ac:dyDescent="0.2">
      <c r="AC1844" s="50">
        <v>-31.5800000000037</v>
      </c>
      <c r="AU1844" s="200">
        <v>0.1842</v>
      </c>
    </row>
    <row r="1845" spans="29:47" x14ac:dyDescent="0.2">
      <c r="AC1845" s="50">
        <v>-31.570000000003699</v>
      </c>
      <c r="AU1845" s="200">
        <v>0.18429999999999999</v>
      </c>
    </row>
    <row r="1846" spans="29:47" x14ac:dyDescent="0.2">
      <c r="AC1846" s="50">
        <v>-31.560000000003701</v>
      </c>
      <c r="AU1846" s="200">
        <v>0.18440000000000001</v>
      </c>
    </row>
    <row r="1847" spans="29:47" x14ac:dyDescent="0.2">
      <c r="AC1847" s="50">
        <v>-31.550000000003699</v>
      </c>
      <c r="AU1847" s="200">
        <v>0.1845</v>
      </c>
    </row>
    <row r="1848" spans="29:47" x14ac:dyDescent="0.2">
      <c r="AC1848" s="50">
        <v>-31.540000000003701</v>
      </c>
      <c r="AU1848" s="200">
        <v>0.18459999999999999</v>
      </c>
    </row>
    <row r="1849" spans="29:47" x14ac:dyDescent="0.2">
      <c r="AC1849" s="50">
        <v>-31.5300000000037</v>
      </c>
      <c r="AU1849" s="200">
        <v>0.1847</v>
      </c>
    </row>
    <row r="1850" spans="29:47" x14ac:dyDescent="0.2">
      <c r="AC1850" s="50">
        <v>-31.520000000003702</v>
      </c>
      <c r="AU1850" s="200">
        <v>0.18479999999999999</v>
      </c>
    </row>
    <row r="1851" spans="29:47" x14ac:dyDescent="0.2">
      <c r="AC1851" s="50">
        <v>-31.5100000000037</v>
      </c>
      <c r="AU1851" s="200">
        <v>0.18490000000000001</v>
      </c>
    </row>
    <row r="1852" spans="29:47" x14ac:dyDescent="0.2">
      <c r="AC1852" s="50">
        <v>-31.500000000003698</v>
      </c>
      <c r="AU1852" s="200">
        <v>0.185</v>
      </c>
    </row>
    <row r="1853" spans="29:47" x14ac:dyDescent="0.2">
      <c r="AC1853" s="50">
        <v>-31.4900000000037</v>
      </c>
      <c r="AU1853" s="200">
        <v>0.18509999999999999</v>
      </c>
    </row>
    <row r="1854" spans="29:47" x14ac:dyDescent="0.2">
      <c r="AC1854" s="50">
        <v>-31.480000000003699</v>
      </c>
      <c r="AU1854" s="200">
        <v>0.1852</v>
      </c>
    </row>
    <row r="1855" spans="29:47" x14ac:dyDescent="0.2">
      <c r="AC1855" s="50">
        <v>-31.470000000003701</v>
      </c>
      <c r="AU1855" s="200">
        <v>0.18529999999999999</v>
      </c>
    </row>
    <row r="1856" spans="29:47" x14ac:dyDescent="0.2">
      <c r="AC1856" s="50">
        <v>-31.460000000003699</v>
      </c>
      <c r="AU1856" s="200">
        <v>0.18540000000000001</v>
      </c>
    </row>
    <row r="1857" spans="29:47" x14ac:dyDescent="0.2">
      <c r="AC1857" s="50">
        <v>-31.450000000003701</v>
      </c>
      <c r="AU1857" s="200">
        <v>0.1855</v>
      </c>
    </row>
    <row r="1858" spans="29:47" x14ac:dyDescent="0.2">
      <c r="AC1858" s="50">
        <v>-31.4400000000037</v>
      </c>
      <c r="AU1858" s="200">
        <v>0.18559999999999999</v>
      </c>
    </row>
    <row r="1859" spans="29:47" x14ac:dyDescent="0.2">
      <c r="AC1859" s="50">
        <v>-31.430000000003702</v>
      </c>
      <c r="AU1859" s="200">
        <v>0.1857</v>
      </c>
    </row>
    <row r="1860" spans="29:47" x14ac:dyDescent="0.2">
      <c r="AC1860" s="50">
        <v>-31.4200000000037</v>
      </c>
      <c r="AU1860" s="200">
        <v>0.18579999999999999</v>
      </c>
    </row>
    <row r="1861" spans="29:47" x14ac:dyDescent="0.2">
      <c r="AC1861" s="50">
        <v>-31.410000000003699</v>
      </c>
      <c r="AU1861" s="200">
        <v>0.18590000000000001</v>
      </c>
    </row>
    <row r="1862" spans="29:47" x14ac:dyDescent="0.2">
      <c r="AC1862" s="50">
        <v>-31.400000000003701</v>
      </c>
      <c r="AU1862" s="200">
        <v>0.186</v>
      </c>
    </row>
    <row r="1863" spans="29:47" x14ac:dyDescent="0.2">
      <c r="AC1863" s="50">
        <v>-31.390000000003699</v>
      </c>
      <c r="AU1863" s="200">
        <v>0.18609999999999999</v>
      </c>
    </row>
    <row r="1864" spans="29:47" x14ac:dyDescent="0.2">
      <c r="AC1864" s="50">
        <v>-31.380000000003701</v>
      </c>
      <c r="AU1864" s="200">
        <v>0.1862</v>
      </c>
    </row>
    <row r="1865" spans="29:47" x14ac:dyDescent="0.2">
      <c r="AC1865" s="50">
        <v>-31.370000000003699</v>
      </c>
      <c r="AU1865" s="200">
        <v>0.18629999999999999</v>
      </c>
    </row>
    <row r="1866" spans="29:47" x14ac:dyDescent="0.2">
      <c r="AC1866" s="50">
        <v>-31.360000000003701</v>
      </c>
      <c r="AU1866" s="200">
        <v>0.18640000000000001</v>
      </c>
    </row>
    <row r="1867" spans="29:47" x14ac:dyDescent="0.2">
      <c r="AC1867" s="50">
        <v>-31.3500000000037</v>
      </c>
      <c r="AU1867" s="200">
        <v>0.1865</v>
      </c>
    </row>
    <row r="1868" spans="29:47" x14ac:dyDescent="0.2">
      <c r="AC1868" s="50">
        <v>-31.340000000003698</v>
      </c>
      <c r="AU1868" s="200">
        <v>0.18659999999999999</v>
      </c>
    </row>
    <row r="1869" spans="29:47" x14ac:dyDescent="0.2">
      <c r="AC1869" s="50">
        <v>-31.3300000000037</v>
      </c>
      <c r="AU1869" s="200">
        <v>0.1867</v>
      </c>
    </row>
    <row r="1870" spans="29:47" x14ac:dyDescent="0.2">
      <c r="AC1870" s="50">
        <v>-31.320000000003699</v>
      </c>
      <c r="AU1870" s="200">
        <v>0.18679999999999999</v>
      </c>
    </row>
    <row r="1871" spans="29:47" x14ac:dyDescent="0.2">
      <c r="AC1871" s="50">
        <v>-31.310000000003701</v>
      </c>
      <c r="AU1871" s="200">
        <v>0.18690000000000001</v>
      </c>
    </row>
    <row r="1872" spans="29:47" x14ac:dyDescent="0.2">
      <c r="AC1872" s="50">
        <v>-31.300000000003699</v>
      </c>
      <c r="AU1872" s="200">
        <v>0.187</v>
      </c>
    </row>
    <row r="1873" spans="29:47" x14ac:dyDescent="0.2">
      <c r="AC1873" s="50">
        <v>-31.290000000003701</v>
      </c>
      <c r="AU1873" s="200">
        <v>0.18709999999999999</v>
      </c>
    </row>
    <row r="1874" spans="29:47" x14ac:dyDescent="0.2">
      <c r="AC1874" s="50">
        <v>-31.2800000000037</v>
      </c>
      <c r="AU1874" s="200">
        <v>0.18720000000000001</v>
      </c>
    </row>
    <row r="1875" spans="29:47" x14ac:dyDescent="0.2">
      <c r="AC1875" s="50">
        <v>-31.270000000003702</v>
      </c>
      <c r="AU1875" s="200">
        <v>0.18729999999999999</v>
      </c>
    </row>
    <row r="1876" spans="29:47" x14ac:dyDescent="0.2">
      <c r="AC1876" s="50">
        <v>-31.2600000000037</v>
      </c>
      <c r="AU1876" s="200">
        <v>0.18740000000000001</v>
      </c>
    </row>
    <row r="1877" spans="29:47" x14ac:dyDescent="0.2">
      <c r="AC1877" s="50">
        <v>-31.250000000003698</v>
      </c>
      <c r="AU1877" s="200">
        <v>0.1875</v>
      </c>
    </row>
    <row r="1878" spans="29:47" x14ac:dyDescent="0.2">
      <c r="AC1878" s="50">
        <v>-31.2400000000037</v>
      </c>
      <c r="AU1878" s="200">
        <v>0.18759999999999999</v>
      </c>
    </row>
    <row r="1879" spans="29:47" x14ac:dyDescent="0.2">
      <c r="AC1879" s="50">
        <v>-31.230000000003699</v>
      </c>
      <c r="AU1879" s="200">
        <v>0.18770000000000001</v>
      </c>
    </row>
    <row r="1880" spans="29:47" x14ac:dyDescent="0.2">
      <c r="AC1880" s="50">
        <v>-31.220000000003701</v>
      </c>
      <c r="AU1880" s="200">
        <v>0.18779999999999999</v>
      </c>
    </row>
    <row r="1881" spans="29:47" x14ac:dyDescent="0.2">
      <c r="AC1881" s="50">
        <v>-31.210000000003699</v>
      </c>
      <c r="AU1881" s="200">
        <v>0.18790000000000001</v>
      </c>
    </row>
    <row r="1882" spans="29:47" x14ac:dyDescent="0.2">
      <c r="AC1882" s="50">
        <v>-31.200000000003701</v>
      </c>
      <c r="AU1882" s="200">
        <v>0.188</v>
      </c>
    </row>
    <row r="1883" spans="29:47" x14ac:dyDescent="0.2">
      <c r="AC1883" s="50">
        <v>-31.1900000000037</v>
      </c>
      <c r="AU1883" s="200">
        <v>0.18809999999999999</v>
      </c>
    </row>
    <row r="1884" spans="29:47" x14ac:dyDescent="0.2">
      <c r="AC1884" s="50">
        <v>-31.180000000003702</v>
      </c>
      <c r="AU1884" s="200">
        <v>0.18820000000000001</v>
      </c>
    </row>
    <row r="1885" spans="29:47" x14ac:dyDescent="0.2">
      <c r="AC1885" s="50">
        <v>-31.1700000000037</v>
      </c>
      <c r="AU1885" s="200">
        <v>0.1883</v>
      </c>
    </row>
    <row r="1886" spans="29:47" x14ac:dyDescent="0.2">
      <c r="AC1886" s="50">
        <v>-31.160000000003699</v>
      </c>
      <c r="AU1886" s="200">
        <v>0.18840000000000001</v>
      </c>
    </row>
    <row r="1887" spans="29:47" x14ac:dyDescent="0.2">
      <c r="AC1887" s="50">
        <v>-31.1500000000038</v>
      </c>
      <c r="AU1887" s="200">
        <v>0.1885</v>
      </c>
    </row>
    <row r="1888" spans="29:47" x14ac:dyDescent="0.2">
      <c r="AC1888" s="50">
        <v>-31.140000000003798</v>
      </c>
      <c r="AU1888" s="200">
        <v>0.18859999999999999</v>
      </c>
    </row>
    <row r="1889" spans="29:47" x14ac:dyDescent="0.2">
      <c r="AC1889" s="50">
        <v>-31.1300000000038</v>
      </c>
      <c r="AU1889" s="200">
        <v>0.18870000000000001</v>
      </c>
    </row>
    <row r="1890" spans="29:47" x14ac:dyDescent="0.2">
      <c r="AC1890" s="50">
        <v>-31.120000000003799</v>
      </c>
      <c r="AU1890" s="200">
        <v>0.1888</v>
      </c>
    </row>
    <row r="1891" spans="29:47" x14ac:dyDescent="0.2">
      <c r="AC1891" s="50">
        <v>-31.110000000003801</v>
      </c>
      <c r="AU1891" s="200">
        <v>0.18890000000000001</v>
      </c>
    </row>
    <row r="1892" spans="29:47" x14ac:dyDescent="0.2">
      <c r="AC1892" s="50">
        <v>-31.100000000003799</v>
      </c>
      <c r="AU1892" s="200">
        <v>0.189</v>
      </c>
    </row>
    <row r="1893" spans="29:47" x14ac:dyDescent="0.2">
      <c r="AC1893" s="50">
        <v>-31.090000000003801</v>
      </c>
      <c r="AU1893" s="200">
        <v>0.18909999999999999</v>
      </c>
    </row>
    <row r="1894" spans="29:47" x14ac:dyDescent="0.2">
      <c r="AC1894" s="50">
        <v>-31.0800000000038</v>
      </c>
      <c r="AU1894" s="200">
        <v>0.18920000000000001</v>
      </c>
    </row>
    <row r="1895" spans="29:47" x14ac:dyDescent="0.2">
      <c r="AC1895" s="50">
        <v>-31.070000000003802</v>
      </c>
      <c r="AU1895" s="200">
        <v>0.1893</v>
      </c>
    </row>
    <row r="1896" spans="29:47" x14ac:dyDescent="0.2">
      <c r="AC1896" s="50">
        <v>-31.0600000000038</v>
      </c>
      <c r="AU1896" s="200">
        <v>0.18940000000000001</v>
      </c>
    </row>
    <row r="1897" spans="29:47" x14ac:dyDescent="0.2">
      <c r="AC1897" s="50">
        <v>-31.050000000003799</v>
      </c>
      <c r="AU1897" s="200">
        <v>0.1895</v>
      </c>
    </row>
    <row r="1898" spans="29:47" x14ac:dyDescent="0.2">
      <c r="AC1898" s="50">
        <v>-31.040000000003801</v>
      </c>
      <c r="AU1898" s="200">
        <v>0.18959999999999999</v>
      </c>
    </row>
    <row r="1899" spans="29:47" x14ac:dyDescent="0.2">
      <c r="AC1899" s="50">
        <v>-31.030000000003799</v>
      </c>
      <c r="AU1899" s="200">
        <v>0.18970000000000001</v>
      </c>
    </row>
    <row r="1900" spans="29:47" x14ac:dyDescent="0.2">
      <c r="AC1900" s="50">
        <v>-31.020000000003801</v>
      </c>
      <c r="AU1900" s="200">
        <v>0.1898</v>
      </c>
    </row>
    <row r="1901" spans="29:47" x14ac:dyDescent="0.2">
      <c r="AC1901" s="50">
        <v>-31.010000000003799</v>
      </c>
      <c r="AU1901" s="200">
        <v>0.18990000000000001</v>
      </c>
    </row>
    <row r="1902" spans="29:47" x14ac:dyDescent="0.2">
      <c r="AC1902" s="50">
        <v>-31.000000000003801</v>
      </c>
      <c r="AU1902" s="200">
        <v>0.19</v>
      </c>
    </row>
    <row r="1903" spans="29:47" x14ac:dyDescent="0.2">
      <c r="AC1903" s="50">
        <v>-30.9900000000038</v>
      </c>
      <c r="AU1903" s="200">
        <v>0.19009999999999999</v>
      </c>
    </row>
    <row r="1904" spans="29:47" x14ac:dyDescent="0.2">
      <c r="AC1904" s="50">
        <v>-30.980000000003798</v>
      </c>
      <c r="AU1904" s="200">
        <v>0.19020000000000001</v>
      </c>
    </row>
    <row r="1905" spans="29:47" x14ac:dyDescent="0.2">
      <c r="AC1905" s="50">
        <v>-30.9700000000038</v>
      </c>
      <c r="AU1905" s="200">
        <v>0.1903</v>
      </c>
    </row>
    <row r="1906" spans="29:47" x14ac:dyDescent="0.2">
      <c r="AC1906" s="50">
        <v>-30.960000000003799</v>
      </c>
      <c r="AU1906" s="200">
        <v>0.19040000000000001</v>
      </c>
    </row>
    <row r="1907" spans="29:47" x14ac:dyDescent="0.2">
      <c r="AC1907" s="50">
        <v>-30.950000000003801</v>
      </c>
      <c r="AU1907" s="200">
        <v>0.1905</v>
      </c>
    </row>
    <row r="1908" spans="29:47" x14ac:dyDescent="0.2">
      <c r="AC1908" s="50">
        <v>-30.940000000003799</v>
      </c>
      <c r="AU1908" s="200">
        <v>0.19059999999999999</v>
      </c>
    </row>
    <row r="1909" spans="29:47" x14ac:dyDescent="0.2">
      <c r="AC1909" s="50">
        <v>-30.930000000003801</v>
      </c>
      <c r="AU1909" s="200">
        <v>0.19070000000000001</v>
      </c>
    </row>
    <row r="1910" spans="29:47" x14ac:dyDescent="0.2">
      <c r="AC1910" s="50">
        <v>-30.9200000000038</v>
      </c>
      <c r="AU1910" s="200">
        <v>0.1908</v>
      </c>
    </row>
    <row r="1911" spans="29:47" x14ac:dyDescent="0.2">
      <c r="AC1911" s="50">
        <v>-30.910000000003802</v>
      </c>
      <c r="AU1911" s="200">
        <v>0.19089999999999999</v>
      </c>
    </row>
    <row r="1912" spans="29:47" x14ac:dyDescent="0.2">
      <c r="AC1912" s="50">
        <v>-30.9000000000038</v>
      </c>
      <c r="AU1912" s="200">
        <v>0.191</v>
      </c>
    </row>
    <row r="1913" spans="29:47" x14ac:dyDescent="0.2">
      <c r="AC1913" s="50">
        <v>-30.890000000003798</v>
      </c>
      <c r="AU1913" s="200">
        <v>0.19109999999999999</v>
      </c>
    </row>
    <row r="1914" spans="29:47" x14ac:dyDescent="0.2">
      <c r="AC1914" s="50">
        <v>-30.8800000000038</v>
      </c>
      <c r="AU1914" s="200">
        <v>0.19120000000000001</v>
      </c>
    </row>
    <row r="1915" spans="29:47" x14ac:dyDescent="0.2">
      <c r="AC1915" s="50">
        <v>-30.870000000003799</v>
      </c>
      <c r="AU1915" s="200">
        <v>0.1913</v>
      </c>
    </row>
    <row r="1916" spans="29:47" x14ac:dyDescent="0.2">
      <c r="AC1916" s="50">
        <v>-30.860000000003801</v>
      </c>
      <c r="AU1916" s="200">
        <v>0.19139999999999999</v>
      </c>
    </row>
    <row r="1917" spans="29:47" x14ac:dyDescent="0.2">
      <c r="AC1917" s="50">
        <v>-30.850000000003799</v>
      </c>
      <c r="AU1917" s="200">
        <v>0.1915</v>
      </c>
    </row>
    <row r="1918" spans="29:47" x14ac:dyDescent="0.2">
      <c r="AC1918" s="50">
        <v>-30.840000000003801</v>
      </c>
      <c r="AU1918" s="200">
        <v>0.19159999999999999</v>
      </c>
    </row>
    <row r="1919" spans="29:47" x14ac:dyDescent="0.2">
      <c r="AC1919" s="50">
        <v>-30.8300000000038</v>
      </c>
      <c r="AU1919" s="200">
        <v>0.19170000000000001</v>
      </c>
    </row>
    <row r="1920" spans="29:47" x14ac:dyDescent="0.2">
      <c r="AC1920" s="50">
        <v>-30.820000000003802</v>
      </c>
      <c r="AU1920" s="200">
        <v>0.1918</v>
      </c>
    </row>
    <row r="1921" spans="29:47" x14ac:dyDescent="0.2">
      <c r="AC1921" s="50">
        <v>-30.8100000000038</v>
      </c>
      <c r="AU1921" s="200">
        <v>0.19189999999999999</v>
      </c>
    </row>
    <row r="1922" spans="29:47" x14ac:dyDescent="0.2">
      <c r="AC1922" s="50">
        <v>-30.800000000003799</v>
      </c>
      <c r="AU1922" s="200">
        <v>0.192</v>
      </c>
    </row>
    <row r="1923" spans="29:47" x14ac:dyDescent="0.2">
      <c r="AC1923" s="50">
        <v>-30.790000000003801</v>
      </c>
      <c r="AU1923" s="200">
        <v>0.19209999999999999</v>
      </c>
    </row>
    <row r="1924" spans="29:47" x14ac:dyDescent="0.2">
      <c r="AC1924" s="50">
        <v>-30.780000000003799</v>
      </c>
      <c r="AU1924" s="200">
        <v>0.19220000000000001</v>
      </c>
    </row>
    <row r="1925" spans="29:47" x14ac:dyDescent="0.2">
      <c r="AC1925" s="50">
        <v>-30.770000000003801</v>
      </c>
      <c r="AU1925" s="200">
        <v>0.1923</v>
      </c>
    </row>
    <row r="1926" spans="29:47" x14ac:dyDescent="0.2">
      <c r="AC1926" s="50">
        <v>-30.760000000003799</v>
      </c>
      <c r="AU1926" s="200">
        <v>0.19239999999999999</v>
      </c>
    </row>
    <row r="1927" spans="29:47" x14ac:dyDescent="0.2">
      <c r="AC1927" s="50">
        <v>-30.750000000003801</v>
      </c>
      <c r="AU1927" s="200">
        <v>0.1925</v>
      </c>
    </row>
    <row r="1928" spans="29:47" x14ac:dyDescent="0.2">
      <c r="AC1928" s="50">
        <v>-30.7400000000038</v>
      </c>
      <c r="AU1928" s="200">
        <v>0.19259999999999999</v>
      </c>
    </row>
    <row r="1929" spans="29:47" x14ac:dyDescent="0.2">
      <c r="AC1929" s="50">
        <v>-30.730000000003798</v>
      </c>
      <c r="AU1929" s="200">
        <v>0.19270000000000001</v>
      </c>
    </row>
    <row r="1930" spans="29:47" x14ac:dyDescent="0.2">
      <c r="AC1930" s="50">
        <v>-30.7200000000038</v>
      </c>
      <c r="AU1930" s="200">
        <v>0.1928</v>
      </c>
    </row>
    <row r="1931" spans="29:47" x14ac:dyDescent="0.2">
      <c r="AC1931" s="50">
        <v>-30.710000000003799</v>
      </c>
      <c r="AU1931" s="200">
        <v>0.19289999999999999</v>
      </c>
    </row>
    <row r="1932" spans="29:47" x14ac:dyDescent="0.2">
      <c r="AC1932" s="50">
        <v>-30.700000000003801</v>
      </c>
      <c r="AU1932" s="200">
        <v>0.193</v>
      </c>
    </row>
    <row r="1933" spans="29:47" x14ac:dyDescent="0.2">
      <c r="AC1933" s="50">
        <v>-30.690000000003799</v>
      </c>
      <c r="AU1933" s="200">
        <v>0.19309999999999999</v>
      </c>
    </row>
    <row r="1934" spans="29:47" x14ac:dyDescent="0.2">
      <c r="AC1934" s="50">
        <v>-30.680000000003801</v>
      </c>
      <c r="AU1934" s="200">
        <v>0.19320000000000001</v>
      </c>
    </row>
    <row r="1935" spans="29:47" x14ac:dyDescent="0.2">
      <c r="AC1935" s="50">
        <v>-30.6700000000038</v>
      </c>
      <c r="AU1935" s="200">
        <v>0.1933</v>
      </c>
    </row>
    <row r="1936" spans="29:47" x14ac:dyDescent="0.2">
      <c r="AC1936" s="50">
        <v>-30.660000000003802</v>
      </c>
      <c r="AU1936" s="200">
        <v>0.19339999999999999</v>
      </c>
    </row>
    <row r="1937" spans="29:47" x14ac:dyDescent="0.2">
      <c r="AC1937" s="50">
        <v>-30.6500000000038</v>
      </c>
      <c r="AU1937" s="200">
        <v>0.19350000000000001</v>
      </c>
    </row>
    <row r="1938" spans="29:47" x14ac:dyDescent="0.2">
      <c r="AC1938" s="50">
        <v>-30.640000000003901</v>
      </c>
      <c r="AU1938" s="200">
        <v>0.19359999999999999</v>
      </c>
    </row>
    <row r="1939" spans="29:47" x14ac:dyDescent="0.2">
      <c r="AC1939" s="50">
        <v>-30.6300000000039</v>
      </c>
      <c r="AU1939" s="200">
        <v>0.19370000000000001</v>
      </c>
    </row>
    <row r="1940" spans="29:47" x14ac:dyDescent="0.2">
      <c r="AC1940" s="50">
        <v>-30.620000000003898</v>
      </c>
      <c r="AU1940" s="200">
        <v>0.1938</v>
      </c>
    </row>
    <row r="1941" spans="29:47" x14ac:dyDescent="0.2">
      <c r="AC1941" s="50">
        <v>-30.6100000000039</v>
      </c>
      <c r="AU1941" s="200">
        <v>0.19389999999999999</v>
      </c>
    </row>
    <row r="1942" spans="29:47" x14ac:dyDescent="0.2">
      <c r="AC1942" s="50">
        <v>-30.600000000003899</v>
      </c>
      <c r="AU1942" s="200">
        <v>0.19400000000000001</v>
      </c>
    </row>
    <row r="1943" spans="29:47" x14ac:dyDescent="0.2">
      <c r="AC1943" s="50">
        <v>-30.590000000003901</v>
      </c>
      <c r="AU1943" s="200">
        <v>0.19409999999999999</v>
      </c>
    </row>
    <row r="1944" spans="29:47" x14ac:dyDescent="0.2">
      <c r="AC1944" s="50">
        <v>-30.580000000003899</v>
      </c>
      <c r="AU1944" s="200">
        <v>0.19420000000000001</v>
      </c>
    </row>
    <row r="1945" spans="29:47" x14ac:dyDescent="0.2">
      <c r="AC1945" s="50">
        <v>-30.570000000003901</v>
      </c>
      <c r="AU1945" s="200">
        <v>0.1943</v>
      </c>
    </row>
    <row r="1946" spans="29:47" x14ac:dyDescent="0.2">
      <c r="AC1946" s="50">
        <v>-30.5600000000039</v>
      </c>
      <c r="AU1946" s="200">
        <v>0.19439999999999999</v>
      </c>
    </row>
    <row r="1947" spans="29:47" x14ac:dyDescent="0.2">
      <c r="AC1947" s="50">
        <v>-30.550000000003902</v>
      </c>
      <c r="AU1947" s="200">
        <v>0.19450000000000001</v>
      </c>
    </row>
    <row r="1948" spans="29:47" x14ac:dyDescent="0.2">
      <c r="AC1948" s="50">
        <v>-30.5400000000039</v>
      </c>
      <c r="AU1948" s="200">
        <v>0.1946</v>
      </c>
    </row>
    <row r="1949" spans="29:47" x14ac:dyDescent="0.2">
      <c r="AC1949" s="50">
        <v>-30.530000000003898</v>
      </c>
      <c r="AU1949" s="200">
        <v>0.19470000000000001</v>
      </c>
    </row>
    <row r="1950" spans="29:47" x14ac:dyDescent="0.2">
      <c r="AC1950" s="50">
        <v>-30.5200000000039</v>
      </c>
      <c r="AU1950" s="200">
        <v>0.1948</v>
      </c>
    </row>
    <row r="1951" spans="29:47" x14ac:dyDescent="0.2">
      <c r="AC1951" s="50">
        <v>-30.510000000003899</v>
      </c>
      <c r="AU1951" s="200">
        <v>0.19489999999999999</v>
      </c>
    </row>
    <row r="1952" spans="29:47" x14ac:dyDescent="0.2">
      <c r="AC1952" s="50">
        <v>-30.500000000003901</v>
      </c>
      <c r="AU1952" s="200">
        <v>0.19500000000000001</v>
      </c>
    </row>
    <row r="1953" spans="29:47" x14ac:dyDescent="0.2">
      <c r="AC1953" s="50">
        <v>-30.490000000003899</v>
      </c>
      <c r="AU1953" s="200">
        <v>0.1951</v>
      </c>
    </row>
    <row r="1954" spans="29:47" x14ac:dyDescent="0.2">
      <c r="AC1954" s="50">
        <v>-30.480000000003901</v>
      </c>
      <c r="AU1954" s="200">
        <v>0.19520000000000001</v>
      </c>
    </row>
    <row r="1955" spans="29:47" x14ac:dyDescent="0.2">
      <c r="AC1955" s="50">
        <v>-30.4700000000039</v>
      </c>
      <c r="AU1955" s="200">
        <v>0.1953</v>
      </c>
    </row>
    <row r="1956" spans="29:47" x14ac:dyDescent="0.2">
      <c r="AC1956" s="50">
        <v>-30.460000000003902</v>
      </c>
      <c r="AU1956" s="200">
        <v>0.19539999999999999</v>
      </c>
    </row>
    <row r="1957" spans="29:47" x14ac:dyDescent="0.2">
      <c r="AC1957" s="50">
        <v>-30.4500000000039</v>
      </c>
      <c r="AU1957" s="200">
        <v>0.19550000000000001</v>
      </c>
    </row>
    <row r="1958" spans="29:47" x14ac:dyDescent="0.2">
      <c r="AC1958" s="50">
        <v>-30.440000000003899</v>
      </c>
      <c r="AU1958" s="200">
        <v>0.1956</v>
      </c>
    </row>
    <row r="1959" spans="29:47" x14ac:dyDescent="0.2">
      <c r="AC1959" s="50">
        <v>-30.430000000003901</v>
      </c>
      <c r="AU1959" s="200">
        <v>0.19570000000000001</v>
      </c>
    </row>
    <row r="1960" spans="29:47" x14ac:dyDescent="0.2">
      <c r="AC1960" s="50">
        <v>-30.420000000003899</v>
      </c>
      <c r="AU1960" s="200">
        <v>0.1958</v>
      </c>
    </row>
    <row r="1961" spans="29:47" x14ac:dyDescent="0.2">
      <c r="AC1961" s="50">
        <v>-30.410000000003901</v>
      </c>
      <c r="AU1961" s="200">
        <v>0.19589999999999999</v>
      </c>
    </row>
    <row r="1962" spans="29:47" x14ac:dyDescent="0.2">
      <c r="AC1962" s="50">
        <v>-30.400000000003899</v>
      </c>
      <c r="AU1962" s="200">
        <v>0.19600000000000001</v>
      </c>
    </row>
    <row r="1963" spans="29:47" x14ac:dyDescent="0.2">
      <c r="AC1963" s="50">
        <v>-30.390000000003901</v>
      </c>
      <c r="AU1963" s="200">
        <v>0.1961</v>
      </c>
    </row>
    <row r="1964" spans="29:47" x14ac:dyDescent="0.2">
      <c r="AC1964" s="50">
        <v>-30.3800000000039</v>
      </c>
      <c r="AU1964" s="200">
        <v>0.19620000000000001</v>
      </c>
    </row>
    <row r="1965" spans="29:47" x14ac:dyDescent="0.2">
      <c r="AC1965" s="50">
        <v>-30.370000000003898</v>
      </c>
      <c r="AU1965" s="200">
        <v>0.1963</v>
      </c>
    </row>
    <row r="1966" spans="29:47" x14ac:dyDescent="0.2">
      <c r="AC1966" s="50">
        <v>-30.3600000000039</v>
      </c>
      <c r="AU1966" s="200">
        <v>0.19639999999999999</v>
      </c>
    </row>
    <row r="1967" spans="29:47" x14ac:dyDescent="0.2">
      <c r="AC1967" s="50">
        <v>-30.350000000003899</v>
      </c>
      <c r="AU1967" s="200">
        <v>0.19650000000000001</v>
      </c>
    </row>
    <row r="1968" spans="29:47" x14ac:dyDescent="0.2">
      <c r="AC1968" s="50">
        <v>-30.340000000003901</v>
      </c>
      <c r="AU1968" s="200">
        <v>0.1966</v>
      </c>
    </row>
    <row r="1969" spans="29:47" x14ac:dyDescent="0.2">
      <c r="AC1969" s="50">
        <v>-30.330000000003899</v>
      </c>
      <c r="AU1969" s="200">
        <v>0.19670000000000001</v>
      </c>
    </row>
    <row r="1970" spans="29:47" x14ac:dyDescent="0.2">
      <c r="AC1970" s="50">
        <v>-30.320000000003901</v>
      </c>
      <c r="AU1970" s="200">
        <v>0.1968</v>
      </c>
    </row>
    <row r="1971" spans="29:47" x14ac:dyDescent="0.2">
      <c r="AC1971" s="50">
        <v>-30.3100000000039</v>
      </c>
      <c r="AU1971" s="200">
        <v>0.19689999999999999</v>
      </c>
    </row>
    <row r="1972" spans="29:47" x14ac:dyDescent="0.2">
      <c r="AC1972" s="50">
        <v>-30.300000000003902</v>
      </c>
      <c r="AU1972" s="200">
        <v>0.19700000000000001</v>
      </c>
    </row>
    <row r="1973" spans="29:47" x14ac:dyDescent="0.2">
      <c r="AC1973" s="50">
        <v>-30.2900000000039</v>
      </c>
      <c r="AU1973" s="200">
        <v>0.1971</v>
      </c>
    </row>
    <row r="1974" spans="29:47" x14ac:dyDescent="0.2">
      <c r="AC1974" s="50">
        <v>-30.280000000003898</v>
      </c>
      <c r="AU1974" s="200">
        <v>0.19719999999999999</v>
      </c>
    </row>
    <row r="1975" spans="29:47" x14ac:dyDescent="0.2">
      <c r="AC1975" s="50">
        <v>-30.2700000000039</v>
      </c>
      <c r="AU1975" s="200">
        <v>0.1973</v>
      </c>
    </row>
    <row r="1976" spans="29:47" x14ac:dyDescent="0.2">
      <c r="AC1976" s="50">
        <v>-30.260000000003899</v>
      </c>
      <c r="AU1976" s="200">
        <v>0.19739999999999999</v>
      </c>
    </row>
    <row r="1977" spans="29:47" x14ac:dyDescent="0.2">
      <c r="AC1977" s="50">
        <v>-30.250000000003901</v>
      </c>
      <c r="AU1977" s="200">
        <v>0.19750000000000001</v>
      </c>
    </row>
    <row r="1978" spans="29:47" x14ac:dyDescent="0.2">
      <c r="AC1978" s="50">
        <v>-30.240000000003899</v>
      </c>
      <c r="AU1978" s="200">
        <v>0.1976</v>
      </c>
    </row>
    <row r="1979" spans="29:47" x14ac:dyDescent="0.2">
      <c r="AC1979" s="50">
        <v>-30.230000000003901</v>
      </c>
      <c r="AU1979" s="200">
        <v>0.19769999999999999</v>
      </c>
    </row>
    <row r="1980" spans="29:47" x14ac:dyDescent="0.2">
      <c r="AC1980" s="50">
        <v>-30.2200000000039</v>
      </c>
      <c r="AU1980" s="200">
        <v>0.1978</v>
      </c>
    </row>
    <row r="1981" spans="29:47" x14ac:dyDescent="0.2">
      <c r="AC1981" s="50">
        <v>-30.210000000003902</v>
      </c>
      <c r="AU1981" s="200">
        <v>0.19789999999999999</v>
      </c>
    </row>
    <row r="1982" spans="29:47" x14ac:dyDescent="0.2">
      <c r="AC1982" s="50">
        <v>-30.2000000000039</v>
      </c>
      <c r="AU1982" s="200">
        <v>0.19800000000000001</v>
      </c>
    </row>
    <row r="1983" spans="29:47" x14ac:dyDescent="0.2">
      <c r="AC1983" s="50">
        <v>-30.190000000003899</v>
      </c>
      <c r="AU1983" s="200">
        <v>0.1981</v>
      </c>
    </row>
    <row r="1984" spans="29:47" x14ac:dyDescent="0.2">
      <c r="AC1984" s="50">
        <v>-30.180000000003901</v>
      </c>
      <c r="AU1984" s="200">
        <v>0.19819999999999999</v>
      </c>
    </row>
    <row r="1985" spans="29:47" x14ac:dyDescent="0.2">
      <c r="AC1985" s="50">
        <v>-30.170000000003899</v>
      </c>
      <c r="AU1985" s="200">
        <v>0.1983</v>
      </c>
    </row>
    <row r="1986" spans="29:47" x14ac:dyDescent="0.2">
      <c r="AC1986" s="50">
        <v>-30.160000000003901</v>
      </c>
      <c r="AU1986" s="200">
        <v>0.19839999999999999</v>
      </c>
    </row>
    <row r="1987" spans="29:47" x14ac:dyDescent="0.2">
      <c r="AC1987" s="50">
        <v>-30.150000000003899</v>
      </c>
      <c r="AU1987" s="200">
        <v>0.19850000000000001</v>
      </c>
    </row>
    <row r="1988" spans="29:47" x14ac:dyDescent="0.2">
      <c r="AC1988" s="50">
        <v>-30.140000000004001</v>
      </c>
      <c r="AU1988" s="200">
        <v>0.1986</v>
      </c>
    </row>
    <row r="1989" spans="29:47" x14ac:dyDescent="0.2">
      <c r="AC1989" s="50">
        <v>-30.130000000003999</v>
      </c>
      <c r="AU1989" s="200">
        <v>0.19869999999999999</v>
      </c>
    </row>
    <row r="1990" spans="29:47" x14ac:dyDescent="0.2">
      <c r="AC1990" s="50">
        <v>-30.120000000004001</v>
      </c>
      <c r="AU1990" s="200">
        <v>0.1988</v>
      </c>
    </row>
    <row r="1991" spans="29:47" x14ac:dyDescent="0.2">
      <c r="AC1991" s="50">
        <v>-30.110000000004</v>
      </c>
      <c r="AU1991" s="200">
        <v>0.19889999999999999</v>
      </c>
    </row>
    <row r="1992" spans="29:47" x14ac:dyDescent="0.2">
      <c r="AC1992" s="50">
        <v>-30.100000000004002</v>
      </c>
      <c r="AU1992" s="200">
        <v>0.19900000000000001</v>
      </c>
    </row>
    <row r="1993" spans="29:47" x14ac:dyDescent="0.2">
      <c r="AC1993" s="50">
        <v>-30.090000000004</v>
      </c>
      <c r="AU1993" s="200">
        <v>0.1991</v>
      </c>
    </row>
    <row r="1994" spans="29:47" x14ac:dyDescent="0.2">
      <c r="AC1994" s="50">
        <v>-30.080000000003999</v>
      </c>
      <c r="AU1994" s="200">
        <v>0.19919999999999999</v>
      </c>
    </row>
    <row r="1995" spans="29:47" x14ac:dyDescent="0.2">
      <c r="AC1995" s="50">
        <v>-30.070000000004001</v>
      </c>
      <c r="AU1995" s="200">
        <v>0.1993</v>
      </c>
    </row>
    <row r="1996" spans="29:47" x14ac:dyDescent="0.2">
      <c r="AC1996" s="50">
        <v>-30.060000000003999</v>
      </c>
      <c r="AU1996" s="200">
        <v>0.19939999999999999</v>
      </c>
    </row>
    <row r="1997" spans="29:47" x14ac:dyDescent="0.2">
      <c r="AC1997" s="50">
        <v>-30.050000000004001</v>
      </c>
      <c r="AU1997" s="200">
        <v>0.19950000000000001</v>
      </c>
    </row>
    <row r="1998" spans="29:47" x14ac:dyDescent="0.2">
      <c r="AC1998" s="50">
        <v>-30.040000000004</v>
      </c>
      <c r="AU1998" s="200">
        <v>0.1996</v>
      </c>
    </row>
    <row r="1999" spans="29:47" x14ac:dyDescent="0.2">
      <c r="AC1999" s="50">
        <v>-30.030000000004001</v>
      </c>
      <c r="AU1999" s="200">
        <v>0.19969999999999999</v>
      </c>
    </row>
    <row r="2000" spans="29:47" x14ac:dyDescent="0.2">
      <c r="AC2000" s="50">
        <v>-30.020000000004</v>
      </c>
      <c r="AU2000" s="200">
        <v>0.19980000000000001</v>
      </c>
    </row>
    <row r="2001" spans="29:47" x14ac:dyDescent="0.2">
      <c r="AC2001" s="50">
        <v>-30.010000000003998</v>
      </c>
      <c r="AU2001" s="200">
        <v>0.19989999999999999</v>
      </c>
    </row>
    <row r="2002" spans="29:47" x14ac:dyDescent="0.2">
      <c r="AC2002" s="50">
        <v>-30.000000000004</v>
      </c>
      <c r="AU2002" s="200">
        <v>0.2</v>
      </c>
    </row>
    <row r="2003" spans="29:47" x14ac:dyDescent="0.2">
      <c r="AC2003" s="50">
        <v>-29.990000000003999</v>
      </c>
      <c r="AU2003" s="200">
        <v>0.2001</v>
      </c>
    </row>
    <row r="2004" spans="29:47" x14ac:dyDescent="0.2">
      <c r="AC2004" s="50">
        <v>-29.980000000004001</v>
      </c>
      <c r="AU2004" s="200">
        <v>0.20019999999999999</v>
      </c>
    </row>
    <row r="2005" spans="29:47" x14ac:dyDescent="0.2">
      <c r="AC2005" s="50">
        <v>-29.970000000003999</v>
      </c>
      <c r="AU2005" s="200">
        <v>0.20030000000000001</v>
      </c>
    </row>
    <row r="2006" spans="29:47" x14ac:dyDescent="0.2">
      <c r="AC2006" s="50">
        <v>-29.960000000004001</v>
      </c>
      <c r="AU2006" s="200">
        <v>0.20039999999999999</v>
      </c>
    </row>
    <row r="2007" spans="29:47" x14ac:dyDescent="0.2">
      <c r="AC2007" s="50">
        <v>-29.950000000004</v>
      </c>
      <c r="AU2007" s="200">
        <v>0.20050000000000001</v>
      </c>
    </row>
    <row r="2008" spans="29:47" x14ac:dyDescent="0.2">
      <c r="AC2008" s="50">
        <v>-29.940000000004002</v>
      </c>
      <c r="AU2008" s="200">
        <v>0.2006</v>
      </c>
    </row>
    <row r="2009" spans="29:47" x14ac:dyDescent="0.2">
      <c r="AC2009" s="50">
        <v>-29.930000000004</v>
      </c>
      <c r="AU2009" s="200">
        <v>0.20069999999999999</v>
      </c>
    </row>
    <row r="2010" spans="29:47" x14ac:dyDescent="0.2">
      <c r="AC2010" s="50">
        <v>-29.920000000003999</v>
      </c>
      <c r="AU2010" s="200">
        <v>0.20080000000000001</v>
      </c>
    </row>
    <row r="2011" spans="29:47" x14ac:dyDescent="0.2">
      <c r="AC2011" s="50">
        <v>-29.910000000004</v>
      </c>
      <c r="AU2011" s="200">
        <v>0.2009</v>
      </c>
    </row>
    <row r="2012" spans="29:47" x14ac:dyDescent="0.2">
      <c r="AC2012" s="50">
        <v>-29.900000000003999</v>
      </c>
      <c r="AU2012" s="200">
        <v>0.20100000000000001</v>
      </c>
    </row>
    <row r="2013" spans="29:47" x14ac:dyDescent="0.2">
      <c r="AC2013" s="50">
        <v>-29.890000000004001</v>
      </c>
      <c r="AU2013" s="200">
        <v>0.2011</v>
      </c>
    </row>
    <row r="2014" spans="29:47" x14ac:dyDescent="0.2">
      <c r="AC2014" s="50">
        <v>-29.880000000003999</v>
      </c>
      <c r="AU2014" s="200">
        <v>0.20119999999999999</v>
      </c>
    </row>
    <row r="2015" spans="29:47" x14ac:dyDescent="0.2">
      <c r="AC2015" s="50">
        <v>-29.870000000004001</v>
      </c>
      <c r="AU2015" s="200">
        <v>0.20130000000000001</v>
      </c>
    </row>
    <row r="2016" spans="29:47" x14ac:dyDescent="0.2">
      <c r="AC2016" s="50">
        <v>-29.860000000004</v>
      </c>
      <c r="AU2016" s="200">
        <v>0.2014</v>
      </c>
    </row>
    <row r="2017" spans="29:47" x14ac:dyDescent="0.2">
      <c r="AC2017" s="50">
        <v>-29.850000000004002</v>
      </c>
      <c r="AU2017" s="200">
        <v>0.20150000000000001</v>
      </c>
    </row>
    <row r="2018" spans="29:47" x14ac:dyDescent="0.2">
      <c r="AC2018" s="50">
        <v>-29.840000000004</v>
      </c>
      <c r="AU2018" s="200">
        <v>0.2016</v>
      </c>
    </row>
    <row r="2019" spans="29:47" x14ac:dyDescent="0.2">
      <c r="AC2019" s="50">
        <v>-29.830000000003999</v>
      </c>
      <c r="AU2019" s="200">
        <v>0.20169999999999999</v>
      </c>
    </row>
    <row r="2020" spans="29:47" x14ac:dyDescent="0.2">
      <c r="AC2020" s="50">
        <v>-29.820000000004001</v>
      </c>
      <c r="AU2020" s="200">
        <v>0.20180000000000001</v>
      </c>
    </row>
    <row r="2021" spans="29:47" x14ac:dyDescent="0.2">
      <c r="AC2021" s="50">
        <v>-29.810000000003999</v>
      </c>
      <c r="AU2021" s="200">
        <v>0.2019</v>
      </c>
    </row>
    <row r="2022" spans="29:47" x14ac:dyDescent="0.2">
      <c r="AC2022" s="50">
        <v>-29.800000000004001</v>
      </c>
      <c r="AU2022" s="200">
        <v>0.20200000000000001</v>
      </c>
    </row>
    <row r="2023" spans="29:47" x14ac:dyDescent="0.2">
      <c r="AC2023" s="50">
        <v>-29.790000000004</v>
      </c>
      <c r="AU2023" s="200">
        <v>0.2021</v>
      </c>
    </row>
    <row r="2024" spans="29:47" x14ac:dyDescent="0.2">
      <c r="AC2024" s="50">
        <v>-29.780000000004001</v>
      </c>
      <c r="AU2024" s="200">
        <v>0.20219999999999999</v>
      </c>
    </row>
    <row r="2025" spans="29:47" x14ac:dyDescent="0.2">
      <c r="AC2025" s="50">
        <v>-29.770000000004</v>
      </c>
      <c r="AU2025" s="200">
        <v>0.20230000000000001</v>
      </c>
    </row>
    <row r="2026" spans="29:47" x14ac:dyDescent="0.2">
      <c r="AC2026" s="50">
        <v>-29.760000000003998</v>
      </c>
      <c r="AU2026" s="200">
        <v>0.2024</v>
      </c>
    </row>
    <row r="2027" spans="29:47" x14ac:dyDescent="0.2">
      <c r="AC2027" s="50">
        <v>-29.750000000004</v>
      </c>
      <c r="AU2027" s="200">
        <v>0.20250000000000001</v>
      </c>
    </row>
    <row r="2028" spans="29:47" x14ac:dyDescent="0.2">
      <c r="AC2028" s="50">
        <v>-29.740000000003999</v>
      </c>
      <c r="AU2028" s="200">
        <v>0.2026</v>
      </c>
    </row>
    <row r="2029" spans="29:47" x14ac:dyDescent="0.2">
      <c r="AC2029" s="50">
        <v>-29.730000000004001</v>
      </c>
      <c r="AU2029" s="200">
        <v>0.20269999999999999</v>
      </c>
    </row>
    <row r="2030" spans="29:47" x14ac:dyDescent="0.2">
      <c r="AC2030" s="50">
        <v>-29.720000000003999</v>
      </c>
      <c r="AU2030" s="200">
        <v>0.20280000000000001</v>
      </c>
    </row>
    <row r="2031" spans="29:47" x14ac:dyDescent="0.2">
      <c r="AC2031" s="50">
        <v>-29.710000000004001</v>
      </c>
      <c r="AU2031" s="200">
        <v>0.2029</v>
      </c>
    </row>
    <row r="2032" spans="29:47" x14ac:dyDescent="0.2">
      <c r="AC2032" s="50">
        <v>-29.700000000004</v>
      </c>
      <c r="AU2032" s="200">
        <v>0.20300000000000001</v>
      </c>
    </row>
    <row r="2033" spans="29:47" x14ac:dyDescent="0.2">
      <c r="AC2033" s="50">
        <v>-29.690000000004002</v>
      </c>
      <c r="AU2033" s="200">
        <v>0.2031</v>
      </c>
    </row>
    <row r="2034" spans="29:47" x14ac:dyDescent="0.2">
      <c r="AC2034" s="50">
        <v>-29.680000000004</v>
      </c>
      <c r="AU2034" s="200">
        <v>0.20319999999999999</v>
      </c>
    </row>
    <row r="2035" spans="29:47" x14ac:dyDescent="0.2">
      <c r="AC2035" s="50">
        <v>-29.670000000003999</v>
      </c>
      <c r="AU2035" s="200">
        <v>0.20330000000000001</v>
      </c>
    </row>
    <row r="2036" spans="29:47" x14ac:dyDescent="0.2">
      <c r="AC2036" s="50">
        <v>-29.660000000004</v>
      </c>
      <c r="AU2036" s="200">
        <v>0.2034</v>
      </c>
    </row>
    <row r="2037" spans="29:47" x14ac:dyDescent="0.2">
      <c r="AC2037" s="50">
        <v>-29.650000000003999</v>
      </c>
      <c r="AU2037" s="200">
        <v>0.20349999999999999</v>
      </c>
    </row>
    <row r="2038" spans="29:47" x14ac:dyDescent="0.2">
      <c r="AC2038" s="50">
        <v>-29.6400000000041</v>
      </c>
      <c r="AU2038" s="200">
        <v>0.2036</v>
      </c>
    </row>
    <row r="2039" spans="29:47" x14ac:dyDescent="0.2">
      <c r="AC2039" s="50">
        <v>-29.630000000004099</v>
      </c>
      <c r="AU2039" s="200">
        <v>0.20369999999999999</v>
      </c>
    </row>
    <row r="2040" spans="29:47" x14ac:dyDescent="0.2">
      <c r="AC2040" s="50">
        <v>-29.620000000004101</v>
      </c>
      <c r="AU2040" s="200">
        <v>0.20380000000000001</v>
      </c>
    </row>
    <row r="2041" spans="29:47" x14ac:dyDescent="0.2">
      <c r="AC2041" s="50">
        <v>-29.610000000004099</v>
      </c>
      <c r="AU2041" s="200">
        <v>0.2039</v>
      </c>
    </row>
    <row r="2042" spans="29:47" x14ac:dyDescent="0.2">
      <c r="AC2042" s="50">
        <v>-29.600000000004101</v>
      </c>
      <c r="AU2042" s="200">
        <v>0.20399999999999999</v>
      </c>
    </row>
    <row r="2043" spans="29:47" x14ac:dyDescent="0.2">
      <c r="AC2043" s="50">
        <v>-29.5900000000041</v>
      </c>
      <c r="AU2043" s="200">
        <v>0.2041</v>
      </c>
    </row>
    <row r="2044" spans="29:47" x14ac:dyDescent="0.2">
      <c r="AC2044" s="50">
        <v>-29.580000000004102</v>
      </c>
      <c r="AU2044" s="200">
        <v>0.20419999999999999</v>
      </c>
    </row>
    <row r="2045" spans="29:47" x14ac:dyDescent="0.2">
      <c r="AC2045" s="50">
        <v>-29.5700000000041</v>
      </c>
      <c r="AU2045" s="200">
        <v>0.20430000000000001</v>
      </c>
    </row>
    <row r="2046" spans="29:47" x14ac:dyDescent="0.2">
      <c r="AC2046" s="50">
        <v>-29.560000000004099</v>
      </c>
      <c r="AU2046" s="200">
        <v>0.2044</v>
      </c>
    </row>
    <row r="2047" spans="29:47" x14ac:dyDescent="0.2">
      <c r="AC2047" s="50">
        <v>-29.550000000004101</v>
      </c>
      <c r="AU2047" s="200">
        <v>0.20449999999999999</v>
      </c>
    </row>
    <row r="2048" spans="29:47" x14ac:dyDescent="0.2">
      <c r="AC2048" s="50">
        <v>-29.540000000004099</v>
      </c>
      <c r="AU2048" s="200">
        <v>0.2046</v>
      </c>
    </row>
    <row r="2049" spans="29:47" x14ac:dyDescent="0.2">
      <c r="AC2049" s="50">
        <v>-29.530000000004101</v>
      </c>
      <c r="AU2049" s="200">
        <v>0.20469999999999999</v>
      </c>
    </row>
    <row r="2050" spans="29:47" x14ac:dyDescent="0.2">
      <c r="AC2050" s="50">
        <v>-29.520000000004099</v>
      </c>
      <c r="AU2050" s="200">
        <v>0.20480000000000001</v>
      </c>
    </row>
    <row r="2051" spans="29:47" x14ac:dyDescent="0.2">
      <c r="AC2051" s="50">
        <v>-29.510000000004101</v>
      </c>
      <c r="AU2051" s="200">
        <v>0.2049</v>
      </c>
    </row>
    <row r="2052" spans="29:47" x14ac:dyDescent="0.2">
      <c r="AC2052" s="50">
        <v>-29.5000000000041</v>
      </c>
      <c r="AU2052" s="200">
        <v>0.20499999999999999</v>
      </c>
    </row>
    <row r="2053" spans="29:47" x14ac:dyDescent="0.2">
      <c r="AC2053" s="50">
        <v>-29.490000000004098</v>
      </c>
      <c r="AU2053" s="200">
        <v>0.2051</v>
      </c>
    </row>
    <row r="2054" spans="29:47" x14ac:dyDescent="0.2">
      <c r="AC2054" s="50">
        <v>-29.4800000000041</v>
      </c>
      <c r="AU2054" s="200">
        <v>0.20519999999999999</v>
      </c>
    </row>
    <row r="2055" spans="29:47" x14ac:dyDescent="0.2">
      <c r="AC2055" s="50">
        <v>-29.470000000004099</v>
      </c>
      <c r="AU2055" s="200">
        <v>0.20530000000000001</v>
      </c>
    </row>
    <row r="2056" spans="29:47" x14ac:dyDescent="0.2">
      <c r="AC2056" s="50">
        <v>-29.460000000004101</v>
      </c>
      <c r="AU2056" s="200">
        <v>0.2054</v>
      </c>
    </row>
    <row r="2057" spans="29:47" x14ac:dyDescent="0.2">
      <c r="AC2057" s="50">
        <v>-29.450000000004099</v>
      </c>
      <c r="AU2057" s="200">
        <v>0.20549999999999999</v>
      </c>
    </row>
    <row r="2058" spans="29:47" x14ac:dyDescent="0.2">
      <c r="AC2058" s="50">
        <v>-29.440000000004101</v>
      </c>
      <c r="AU2058" s="200">
        <v>0.2056</v>
      </c>
    </row>
    <row r="2059" spans="29:47" x14ac:dyDescent="0.2">
      <c r="AC2059" s="50">
        <v>-29.4300000000041</v>
      </c>
      <c r="AU2059" s="200">
        <v>0.20569999999999999</v>
      </c>
    </row>
    <row r="2060" spans="29:47" x14ac:dyDescent="0.2">
      <c r="AC2060" s="50">
        <v>-29.420000000004102</v>
      </c>
      <c r="AU2060" s="200">
        <v>0.20580000000000001</v>
      </c>
    </row>
    <row r="2061" spans="29:47" x14ac:dyDescent="0.2">
      <c r="AC2061" s="50">
        <v>-29.4100000000041</v>
      </c>
      <c r="AU2061" s="200">
        <v>0.2059</v>
      </c>
    </row>
    <row r="2062" spans="29:47" x14ac:dyDescent="0.2">
      <c r="AC2062" s="50">
        <v>-29.400000000004098</v>
      </c>
      <c r="AU2062" s="200">
        <v>0.20599999999999999</v>
      </c>
    </row>
    <row r="2063" spans="29:47" x14ac:dyDescent="0.2">
      <c r="AC2063" s="50">
        <v>-29.3900000000041</v>
      </c>
      <c r="AU2063" s="200">
        <v>0.20610000000000001</v>
      </c>
    </row>
    <row r="2064" spans="29:47" x14ac:dyDescent="0.2">
      <c r="AC2064" s="50">
        <v>-29.380000000004099</v>
      </c>
      <c r="AU2064" s="200">
        <v>0.20619999999999999</v>
      </c>
    </row>
    <row r="2065" spans="29:47" x14ac:dyDescent="0.2">
      <c r="AC2065" s="50">
        <v>-29.370000000004101</v>
      </c>
      <c r="AU2065" s="200">
        <v>0.20630000000000001</v>
      </c>
    </row>
    <row r="2066" spans="29:47" x14ac:dyDescent="0.2">
      <c r="AC2066" s="50">
        <v>-29.360000000004099</v>
      </c>
      <c r="AU2066" s="200">
        <v>0.2064</v>
      </c>
    </row>
    <row r="2067" spans="29:47" x14ac:dyDescent="0.2">
      <c r="AC2067" s="50">
        <v>-29.350000000004101</v>
      </c>
      <c r="AU2067" s="200">
        <v>0.20649999999999999</v>
      </c>
    </row>
    <row r="2068" spans="29:47" x14ac:dyDescent="0.2">
      <c r="AC2068" s="50">
        <v>-29.3400000000041</v>
      </c>
      <c r="AU2068" s="200">
        <v>0.20660000000000001</v>
      </c>
    </row>
    <row r="2069" spans="29:47" x14ac:dyDescent="0.2">
      <c r="AC2069" s="50">
        <v>-29.330000000004102</v>
      </c>
      <c r="AU2069" s="200">
        <v>0.20669999999999999</v>
      </c>
    </row>
    <row r="2070" spans="29:47" x14ac:dyDescent="0.2">
      <c r="AC2070" s="50">
        <v>-29.3200000000041</v>
      </c>
      <c r="AU2070" s="200">
        <v>0.20680000000000001</v>
      </c>
    </row>
    <row r="2071" spans="29:47" x14ac:dyDescent="0.2">
      <c r="AC2071" s="50">
        <v>-29.310000000004099</v>
      </c>
      <c r="AU2071" s="200">
        <v>0.2069</v>
      </c>
    </row>
    <row r="2072" spans="29:47" x14ac:dyDescent="0.2">
      <c r="AC2072" s="50">
        <v>-29.300000000004101</v>
      </c>
      <c r="AU2072" s="200">
        <v>0.20699999999999999</v>
      </c>
    </row>
    <row r="2073" spans="29:47" x14ac:dyDescent="0.2">
      <c r="AC2073" s="50">
        <v>-29.290000000004099</v>
      </c>
      <c r="AU2073" s="200">
        <v>0.20710000000000001</v>
      </c>
    </row>
    <row r="2074" spans="29:47" x14ac:dyDescent="0.2">
      <c r="AC2074" s="50">
        <v>-29.280000000004101</v>
      </c>
      <c r="AU2074" s="200">
        <v>0.2072</v>
      </c>
    </row>
    <row r="2075" spans="29:47" x14ac:dyDescent="0.2">
      <c r="AC2075" s="50">
        <v>-29.270000000004099</v>
      </c>
      <c r="AU2075" s="200">
        <v>0.20730000000000001</v>
      </c>
    </row>
    <row r="2076" spans="29:47" x14ac:dyDescent="0.2">
      <c r="AC2076" s="50">
        <v>-29.260000000004101</v>
      </c>
      <c r="AU2076" s="200">
        <v>0.2074</v>
      </c>
    </row>
    <row r="2077" spans="29:47" x14ac:dyDescent="0.2">
      <c r="AC2077" s="50">
        <v>-29.2500000000041</v>
      </c>
      <c r="AU2077" s="200">
        <v>0.20749999999999999</v>
      </c>
    </row>
    <row r="2078" spans="29:47" x14ac:dyDescent="0.2">
      <c r="AC2078" s="50">
        <v>-29.240000000004098</v>
      </c>
      <c r="AU2078" s="200">
        <v>0.20760000000000001</v>
      </c>
    </row>
    <row r="2079" spans="29:47" x14ac:dyDescent="0.2">
      <c r="AC2079" s="50">
        <v>-29.2300000000041</v>
      </c>
      <c r="AU2079" s="200">
        <v>0.2077</v>
      </c>
    </row>
    <row r="2080" spans="29:47" x14ac:dyDescent="0.2">
      <c r="AC2080" s="50">
        <v>-29.220000000004099</v>
      </c>
      <c r="AU2080" s="200">
        <v>0.20780000000000001</v>
      </c>
    </row>
    <row r="2081" spans="29:47" x14ac:dyDescent="0.2">
      <c r="AC2081" s="50">
        <v>-29.210000000004101</v>
      </c>
      <c r="AU2081" s="200">
        <v>0.2079</v>
      </c>
    </row>
    <row r="2082" spans="29:47" x14ac:dyDescent="0.2">
      <c r="AC2082" s="50">
        <v>-29.200000000004099</v>
      </c>
      <c r="AU2082" s="200">
        <v>0.20799999999999999</v>
      </c>
    </row>
    <row r="2083" spans="29:47" x14ac:dyDescent="0.2">
      <c r="AC2083" s="50">
        <v>-29.190000000004101</v>
      </c>
      <c r="AU2083" s="200">
        <v>0.20810000000000001</v>
      </c>
    </row>
    <row r="2084" spans="29:47" x14ac:dyDescent="0.2">
      <c r="AC2084" s="50">
        <v>-29.1800000000041</v>
      </c>
      <c r="AU2084" s="200">
        <v>0.2082</v>
      </c>
    </row>
    <row r="2085" spans="29:47" x14ac:dyDescent="0.2">
      <c r="AC2085" s="50">
        <v>-29.170000000004102</v>
      </c>
      <c r="AU2085" s="200">
        <v>0.20830000000000001</v>
      </c>
    </row>
    <row r="2086" spans="29:47" x14ac:dyDescent="0.2">
      <c r="AC2086" s="50">
        <v>-29.1600000000041</v>
      </c>
      <c r="AU2086" s="200">
        <v>0.2084</v>
      </c>
    </row>
    <row r="2087" spans="29:47" x14ac:dyDescent="0.2">
      <c r="AC2087" s="50">
        <v>-29.150000000004098</v>
      </c>
      <c r="AU2087" s="200">
        <v>0.20849999999999999</v>
      </c>
    </row>
    <row r="2088" spans="29:47" x14ac:dyDescent="0.2">
      <c r="AC2088" s="50">
        <v>-29.1400000000042</v>
      </c>
      <c r="AU2088" s="200">
        <v>0.20860000000000001</v>
      </c>
    </row>
    <row r="2089" spans="29:47" x14ac:dyDescent="0.2">
      <c r="AC2089" s="50">
        <v>-29.130000000004198</v>
      </c>
      <c r="AU2089" s="200">
        <v>0.2087</v>
      </c>
    </row>
    <row r="2090" spans="29:47" x14ac:dyDescent="0.2">
      <c r="AC2090" s="50">
        <v>-29.1200000000042</v>
      </c>
      <c r="AU2090" s="200">
        <v>0.20880000000000001</v>
      </c>
    </row>
    <row r="2091" spans="29:47" x14ac:dyDescent="0.2">
      <c r="AC2091" s="50">
        <v>-29.110000000004199</v>
      </c>
      <c r="AU2091" s="200">
        <v>0.2089</v>
      </c>
    </row>
    <row r="2092" spans="29:47" x14ac:dyDescent="0.2">
      <c r="AC2092" s="50">
        <v>-29.100000000004201</v>
      </c>
      <c r="AU2092" s="200">
        <v>0.20899999999999999</v>
      </c>
    </row>
    <row r="2093" spans="29:47" x14ac:dyDescent="0.2">
      <c r="AC2093" s="50">
        <v>-29.090000000004199</v>
      </c>
      <c r="AU2093" s="200">
        <v>0.20910000000000001</v>
      </c>
    </row>
    <row r="2094" spans="29:47" x14ac:dyDescent="0.2">
      <c r="AC2094" s="50">
        <v>-29.080000000004201</v>
      </c>
      <c r="AU2094" s="200">
        <v>0.2092</v>
      </c>
    </row>
    <row r="2095" spans="29:47" x14ac:dyDescent="0.2">
      <c r="AC2095" s="50">
        <v>-29.0700000000042</v>
      </c>
      <c r="AU2095" s="200">
        <v>0.20930000000000001</v>
      </c>
    </row>
    <row r="2096" spans="29:47" x14ac:dyDescent="0.2">
      <c r="AC2096" s="50">
        <v>-29.060000000004202</v>
      </c>
      <c r="AU2096" s="200">
        <v>0.2094</v>
      </c>
    </row>
    <row r="2097" spans="29:47" x14ac:dyDescent="0.2">
      <c r="AC2097" s="50">
        <v>-29.0500000000042</v>
      </c>
      <c r="AU2097" s="200">
        <v>0.20949999999999999</v>
      </c>
    </row>
    <row r="2098" spans="29:47" x14ac:dyDescent="0.2">
      <c r="AC2098" s="50">
        <v>-29.040000000004198</v>
      </c>
      <c r="AU2098" s="200">
        <v>0.20960000000000001</v>
      </c>
    </row>
    <row r="2099" spans="29:47" x14ac:dyDescent="0.2">
      <c r="AC2099" s="50">
        <v>-29.0300000000042</v>
      </c>
      <c r="AU2099" s="200">
        <v>0.2097</v>
      </c>
    </row>
    <row r="2100" spans="29:47" x14ac:dyDescent="0.2">
      <c r="AC2100" s="50">
        <v>-29.020000000004199</v>
      </c>
      <c r="AU2100" s="200">
        <v>0.20979999999999999</v>
      </c>
    </row>
    <row r="2101" spans="29:47" x14ac:dyDescent="0.2">
      <c r="AC2101" s="50">
        <v>-29.010000000004201</v>
      </c>
      <c r="AU2101" s="200">
        <v>0.2099</v>
      </c>
    </row>
    <row r="2102" spans="29:47" x14ac:dyDescent="0.2">
      <c r="AC2102" s="50">
        <v>-29.000000000004199</v>
      </c>
      <c r="AU2102" s="200">
        <v>0.21</v>
      </c>
    </row>
    <row r="2103" spans="29:47" x14ac:dyDescent="0.2">
      <c r="AC2103" s="50">
        <v>-28.990000000004201</v>
      </c>
      <c r="AU2103" s="200">
        <v>0.21010000000000001</v>
      </c>
    </row>
    <row r="2104" spans="29:47" x14ac:dyDescent="0.2">
      <c r="AC2104" s="50">
        <v>-28.9800000000042</v>
      </c>
      <c r="AU2104" s="200">
        <v>0.2102</v>
      </c>
    </row>
    <row r="2105" spans="29:47" x14ac:dyDescent="0.2">
      <c r="AC2105" s="50">
        <v>-28.970000000004202</v>
      </c>
      <c r="AU2105" s="200">
        <v>0.21029999999999999</v>
      </c>
    </row>
    <row r="2106" spans="29:47" x14ac:dyDescent="0.2">
      <c r="AC2106" s="50">
        <v>-28.9600000000042</v>
      </c>
      <c r="AU2106" s="200">
        <v>0.2104</v>
      </c>
    </row>
    <row r="2107" spans="29:47" x14ac:dyDescent="0.2">
      <c r="AC2107" s="50">
        <v>-28.950000000004199</v>
      </c>
      <c r="AU2107" s="200">
        <v>0.21049999999999999</v>
      </c>
    </row>
    <row r="2108" spans="29:47" x14ac:dyDescent="0.2">
      <c r="AC2108" s="50">
        <v>-28.940000000004201</v>
      </c>
      <c r="AU2108" s="200">
        <v>0.21060000000000001</v>
      </c>
    </row>
    <row r="2109" spans="29:47" x14ac:dyDescent="0.2">
      <c r="AC2109" s="50">
        <v>-28.930000000004199</v>
      </c>
      <c r="AU2109" s="200">
        <v>0.2107</v>
      </c>
    </row>
    <row r="2110" spans="29:47" x14ac:dyDescent="0.2">
      <c r="AC2110" s="50">
        <v>-28.920000000004201</v>
      </c>
      <c r="AU2110" s="200">
        <v>0.21079999999999999</v>
      </c>
    </row>
    <row r="2111" spans="29:47" x14ac:dyDescent="0.2">
      <c r="AC2111" s="50">
        <v>-28.910000000004199</v>
      </c>
      <c r="AU2111" s="200">
        <v>0.2109</v>
      </c>
    </row>
    <row r="2112" spans="29:47" x14ac:dyDescent="0.2">
      <c r="AC2112" s="50">
        <v>-28.900000000004201</v>
      </c>
      <c r="AU2112" s="200">
        <v>0.21099999999999999</v>
      </c>
    </row>
    <row r="2113" spans="29:47" x14ac:dyDescent="0.2">
      <c r="AC2113" s="50">
        <v>-28.8900000000042</v>
      </c>
      <c r="AU2113" s="200">
        <v>0.21110000000000001</v>
      </c>
    </row>
    <row r="2114" spans="29:47" x14ac:dyDescent="0.2">
      <c r="AC2114" s="50">
        <v>-28.880000000004198</v>
      </c>
      <c r="AU2114" s="200">
        <v>0.2112</v>
      </c>
    </row>
    <row r="2115" spans="29:47" x14ac:dyDescent="0.2">
      <c r="AC2115" s="50">
        <v>-28.8700000000042</v>
      </c>
      <c r="AU2115" s="200">
        <v>0.21129999999999999</v>
      </c>
    </row>
    <row r="2116" spans="29:47" x14ac:dyDescent="0.2">
      <c r="AC2116" s="50">
        <v>-28.860000000004199</v>
      </c>
      <c r="AU2116" s="200">
        <v>0.2114</v>
      </c>
    </row>
    <row r="2117" spans="29:47" x14ac:dyDescent="0.2">
      <c r="AC2117" s="50">
        <v>-28.850000000004201</v>
      </c>
      <c r="AU2117" s="200">
        <v>0.21149999999999999</v>
      </c>
    </row>
    <row r="2118" spans="29:47" x14ac:dyDescent="0.2">
      <c r="AC2118" s="50">
        <v>-28.840000000004199</v>
      </c>
      <c r="AU2118" s="200">
        <v>0.21160000000000001</v>
      </c>
    </row>
    <row r="2119" spans="29:47" x14ac:dyDescent="0.2">
      <c r="AC2119" s="50">
        <v>-28.830000000004201</v>
      </c>
      <c r="AU2119" s="200">
        <v>0.2117</v>
      </c>
    </row>
    <row r="2120" spans="29:47" x14ac:dyDescent="0.2">
      <c r="AC2120" s="50">
        <v>-28.8200000000042</v>
      </c>
      <c r="AU2120" s="200">
        <v>0.21179999999999999</v>
      </c>
    </row>
    <row r="2121" spans="29:47" x14ac:dyDescent="0.2">
      <c r="AC2121" s="50">
        <v>-28.810000000004202</v>
      </c>
      <c r="AU2121" s="200">
        <v>0.21190000000000001</v>
      </c>
    </row>
    <row r="2122" spans="29:47" x14ac:dyDescent="0.2">
      <c r="AC2122" s="50">
        <v>-28.8000000000042</v>
      </c>
      <c r="AU2122" s="200">
        <v>0.21199999999999999</v>
      </c>
    </row>
    <row r="2123" spans="29:47" x14ac:dyDescent="0.2">
      <c r="AC2123" s="50">
        <v>-28.790000000004198</v>
      </c>
      <c r="AU2123" s="200">
        <v>0.21210000000000001</v>
      </c>
    </row>
    <row r="2124" spans="29:47" x14ac:dyDescent="0.2">
      <c r="AC2124" s="50">
        <v>-28.7800000000042</v>
      </c>
      <c r="AU2124" s="200">
        <v>0.2122</v>
      </c>
    </row>
    <row r="2125" spans="29:47" x14ac:dyDescent="0.2">
      <c r="AC2125" s="50">
        <v>-28.770000000004199</v>
      </c>
      <c r="AU2125" s="200">
        <v>0.21229999999999999</v>
      </c>
    </row>
    <row r="2126" spans="29:47" x14ac:dyDescent="0.2">
      <c r="AC2126" s="50">
        <v>-28.760000000004201</v>
      </c>
      <c r="AU2126" s="200">
        <v>0.21240000000000001</v>
      </c>
    </row>
    <row r="2127" spans="29:47" x14ac:dyDescent="0.2">
      <c r="AC2127" s="50">
        <v>-28.750000000004199</v>
      </c>
      <c r="AU2127" s="200">
        <v>0.21249999999999999</v>
      </c>
    </row>
    <row r="2128" spans="29:47" x14ac:dyDescent="0.2">
      <c r="AC2128" s="50">
        <v>-28.740000000004201</v>
      </c>
      <c r="AU2128" s="200">
        <v>0.21260000000000001</v>
      </c>
    </row>
    <row r="2129" spans="29:47" x14ac:dyDescent="0.2">
      <c r="AC2129" s="50">
        <v>-28.7300000000042</v>
      </c>
      <c r="AU2129" s="200">
        <v>0.2127</v>
      </c>
    </row>
    <row r="2130" spans="29:47" x14ac:dyDescent="0.2">
      <c r="AC2130" s="50">
        <v>-28.720000000004202</v>
      </c>
      <c r="AU2130" s="200">
        <v>0.21279999999999999</v>
      </c>
    </row>
    <row r="2131" spans="29:47" x14ac:dyDescent="0.2">
      <c r="AC2131" s="50">
        <v>-28.7100000000042</v>
      </c>
      <c r="AU2131" s="200">
        <v>0.21290000000000001</v>
      </c>
    </row>
    <row r="2132" spans="29:47" x14ac:dyDescent="0.2">
      <c r="AC2132" s="50">
        <v>-28.700000000004199</v>
      </c>
      <c r="AU2132" s="200">
        <v>0.21299999999999999</v>
      </c>
    </row>
    <row r="2133" spans="29:47" x14ac:dyDescent="0.2">
      <c r="AC2133" s="50">
        <v>-28.690000000004201</v>
      </c>
      <c r="AU2133" s="200">
        <v>0.21310000000000001</v>
      </c>
    </row>
    <row r="2134" spans="29:47" x14ac:dyDescent="0.2">
      <c r="AC2134" s="50">
        <v>-28.680000000004199</v>
      </c>
      <c r="AU2134" s="200">
        <v>0.2132</v>
      </c>
    </row>
    <row r="2135" spans="29:47" x14ac:dyDescent="0.2">
      <c r="AC2135" s="50">
        <v>-28.670000000004201</v>
      </c>
      <c r="AU2135" s="200">
        <v>0.21329999999999999</v>
      </c>
    </row>
    <row r="2136" spans="29:47" x14ac:dyDescent="0.2">
      <c r="AC2136" s="50">
        <v>-28.660000000004199</v>
      </c>
      <c r="AU2136" s="200">
        <v>0.21340000000000001</v>
      </c>
    </row>
    <row r="2137" spans="29:47" x14ac:dyDescent="0.2">
      <c r="AC2137" s="50">
        <v>-28.650000000004201</v>
      </c>
      <c r="AU2137" s="200">
        <v>0.2135</v>
      </c>
    </row>
    <row r="2138" spans="29:47" x14ac:dyDescent="0.2">
      <c r="AC2138" s="50">
        <v>-28.6400000000042</v>
      </c>
      <c r="AU2138" s="200">
        <v>0.21360000000000001</v>
      </c>
    </row>
    <row r="2139" spans="29:47" x14ac:dyDescent="0.2">
      <c r="AC2139" s="50">
        <v>-28.630000000004301</v>
      </c>
      <c r="AU2139" s="200">
        <v>0.2137</v>
      </c>
    </row>
    <row r="2140" spans="29:47" x14ac:dyDescent="0.2">
      <c r="AC2140" s="50">
        <v>-28.6200000000043</v>
      </c>
      <c r="AU2140" s="200">
        <v>0.21379999999999999</v>
      </c>
    </row>
    <row r="2141" spans="29:47" x14ac:dyDescent="0.2">
      <c r="AC2141" s="50">
        <v>-28.610000000004302</v>
      </c>
      <c r="AU2141" s="200">
        <v>0.21390000000000001</v>
      </c>
    </row>
    <row r="2142" spans="29:47" x14ac:dyDescent="0.2">
      <c r="AC2142" s="50">
        <v>-28.6000000000043</v>
      </c>
      <c r="AU2142" s="200">
        <v>0.214</v>
      </c>
    </row>
    <row r="2143" spans="29:47" x14ac:dyDescent="0.2">
      <c r="AC2143" s="50">
        <v>-28.590000000004299</v>
      </c>
      <c r="AU2143" s="200">
        <v>0.21410000000000001</v>
      </c>
    </row>
    <row r="2144" spans="29:47" x14ac:dyDescent="0.2">
      <c r="AC2144" s="50">
        <v>-28.580000000004301</v>
      </c>
      <c r="AU2144" s="200">
        <v>0.2142</v>
      </c>
    </row>
    <row r="2145" spans="29:47" x14ac:dyDescent="0.2">
      <c r="AC2145" s="50">
        <v>-28.570000000004299</v>
      </c>
      <c r="AU2145" s="200">
        <v>0.21429999999999999</v>
      </c>
    </row>
    <row r="2146" spans="29:47" x14ac:dyDescent="0.2">
      <c r="AC2146" s="50">
        <v>-28.560000000004301</v>
      </c>
      <c r="AU2146" s="200">
        <v>0.21440000000000001</v>
      </c>
    </row>
    <row r="2147" spans="29:47" x14ac:dyDescent="0.2">
      <c r="AC2147" s="50">
        <v>-28.550000000004299</v>
      </c>
      <c r="AU2147" s="200">
        <v>0.2145</v>
      </c>
    </row>
    <row r="2148" spans="29:47" x14ac:dyDescent="0.2">
      <c r="AC2148" s="50">
        <v>-28.540000000004301</v>
      </c>
      <c r="AU2148" s="200">
        <v>0.21460000000000001</v>
      </c>
    </row>
    <row r="2149" spans="29:47" x14ac:dyDescent="0.2">
      <c r="AC2149" s="50">
        <v>-28.5300000000043</v>
      </c>
      <c r="AU2149" s="200">
        <v>0.2147</v>
      </c>
    </row>
    <row r="2150" spans="29:47" x14ac:dyDescent="0.2">
      <c r="AC2150" s="50">
        <v>-28.520000000004298</v>
      </c>
      <c r="AU2150" s="200">
        <v>0.21479999999999999</v>
      </c>
    </row>
    <row r="2151" spans="29:47" x14ac:dyDescent="0.2">
      <c r="AC2151" s="50">
        <v>-28.5100000000043</v>
      </c>
      <c r="AU2151" s="200">
        <v>0.21490000000000001</v>
      </c>
    </row>
    <row r="2152" spans="29:47" x14ac:dyDescent="0.2">
      <c r="AC2152" s="50">
        <v>-28.500000000004299</v>
      </c>
      <c r="AU2152" s="200">
        <v>0.215</v>
      </c>
    </row>
    <row r="2153" spans="29:47" x14ac:dyDescent="0.2">
      <c r="AC2153" s="50">
        <v>-28.490000000004301</v>
      </c>
      <c r="AU2153" s="200">
        <v>0.21510000000000001</v>
      </c>
    </row>
    <row r="2154" spans="29:47" x14ac:dyDescent="0.2">
      <c r="AC2154" s="50">
        <v>-28.480000000004299</v>
      </c>
      <c r="AU2154" s="200">
        <v>0.2152</v>
      </c>
    </row>
    <row r="2155" spans="29:47" x14ac:dyDescent="0.2">
      <c r="AC2155" s="50">
        <v>-28.470000000004301</v>
      </c>
      <c r="AU2155" s="200">
        <v>0.21529999999999999</v>
      </c>
    </row>
    <row r="2156" spans="29:47" x14ac:dyDescent="0.2">
      <c r="AC2156" s="50">
        <v>-28.4600000000043</v>
      </c>
      <c r="AU2156" s="200">
        <v>0.21540000000000001</v>
      </c>
    </row>
    <row r="2157" spans="29:47" x14ac:dyDescent="0.2">
      <c r="AC2157" s="50">
        <v>-28.450000000004302</v>
      </c>
      <c r="AU2157" s="200">
        <v>0.2155</v>
      </c>
    </row>
    <row r="2158" spans="29:47" x14ac:dyDescent="0.2">
      <c r="AC2158" s="50">
        <v>-28.4400000000043</v>
      </c>
      <c r="AU2158" s="200">
        <v>0.21560000000000001</v>
      </c>
    </row>
    <row r="2159" spans="29:47" x14ac:dyDescent="0.2">
      <c r="AC2159" s="50">
        <v>-28.430000000004298</v>
      </c>
      <c r="AU2159" s="200">
        <v>0.2157</v>
      </c>
    </row>
    <row r="2160" spans="29:47" x14ac:dyDescent="0.2">
      <c r="AC2160" s="50">
        <v>-28.4200000000043</v>
      </c>
      <c r="AU2160" s="200">
        <v>0.21579999999999999</v>
      </c>
    </row>
    <row r="2161" spans="29:47" x14ac:dyDescent="0.2">
      <c r="AC2161" s="50">
        <v>-28.410000000004299</v>
      </c>
      <c r="AU2161" s="200">
        <v>0.21590000000000001</v>
      </c>
    </row>
    <row r="2162" spans="29:47" x14ac:dyDescent="0.2">
      <c r="AC2162" s="50">
        <v>-28.400000000004301</v>
      </c>
      <c r="AU2162" s="200">
        <v>0.216</v>
      </c>
    </row>
    <row r="2163" spans="29:47" x14ac:dyDescent="0.2">
      <c r="AC2163" s="50">
        <v>-28.390000000004299</v>
      </c>
      <c r="AU2163" s="200">
        <v>0.21609999999999999</v>
      </c>
    </row>
    <row r="2164" spans="29:47" x14ac:dyDescent="0.2">
      <c r="AC2164" s="50">
        <v>-28.380000000004301</v>
      </c>
      <c r="AU2164" s="200">
        <v>0.2162</v>
      </c>
    </row>
    <row r="2165" spans="29:47" x14ac:dyDescent="0.2">
      <c r="AC2165" s="50">
        <v>-28.3700000000043</v>
      </c>
      <c r="AU2165" s="200">
        <v>0.21629999999999999</v>
      </c>
    </row>
    <row r="2166" spans="29:47" x14ac:dyDescent="0.2">
      <c r="AC2166" s="50">
        <v>-28.360000000004302</v>
      </c>
      <c r="AU2166" s="200">
        <v>0.21640000000000001</v>
      </c>
    </row>
    <row r="2167" spans="29:47" x14ac:dyDescent="0.2">
      <c r="AC2167" s="50">
        <v>-28.3500000000043</v>
      </c>
      <c r="AU2167" s="200">
        <v>0.2165</v>
      </c>
    </row>
    <row r="2168" spans="29:47" x14ac:dyDescent="0.2">
      <c r="AC2168" s="50">
        <v>-28.340000000004299</v>
      </c>
      <c r="AU2168" s="200">
        <v>0.21659999999999999</v>
      </c>
    </row>
    <row r="2169" spans="29:47" x14ac:dyDescent="0.2">
      <c r="AC2169" s="50">
        <v>-28.330000000004301</v>
      </c>
      <c r="AU2169" s="200">
        <v>0.2167</v>
      </c>
    </row>
    <row r="2170" spans="29:47" x14ac:dyDescent="0.2">
      <c r="AC2170" s="50">
        <v>-28.320000000004299</v>
      </c>
      <c r="AU2170" s="200">
        <v>0.21679999999999999</v>
      </c>
    </row>
    <row r="2171" spans="29:47" x14ac:dyDescent="0.2">
      <c r="AC2171" s="50">
        <v>-28.310000000004301</v>
      </c>
      <c r="AU2171" s="200">
        <v>0.21690000000000001</v>
      </c>
    </row>
    <row r="2172" spans="29:47" x14ac:dyDescent="0.2">
      <c r="AC2172" s="50">
        <v>-28.300000000004299</v>
      </c>
      <c r="AU2172" s="200">
        <v>0.217</v>
      </c>
    </row>
    <row r="2173" spans="29:47" x14ac:dyDescent="0.2">
      <c r="AC2173" s="50">
        <v>-28.290000000004301</v>
      </c>
      <c r="AU2173" s="200">
        <v>0.21709999999999999</v>
      </c>
    </row>
    <row r="2174" spans="29:47" x14ac:dyDescent="0.2">
      <c r="AC2174" s="50">
        <v>-28.2800000000043</v>
      </c>
      <c r="AU2174" s="200">
        <v>0.2172</v>
      </c>
    </row>
    <row r="2175" spans="29:47" x14ac:dyDescent="0.2">
      <c r="AC2175" s="50">
        <v>-28.270000000004298</v>
      </c>
      <c r="AU2175" s="200">
        <v>0.21729999999999999</v>
      </c>
    </row>
    <row r="2176" spans="29:47" x14ac:dyDescent="0.2">
      <c r="AC2176" s="50">
        <v>-28.2600000000043</v>
      </c>
      <c r="AU2176" s="200">
        <v>0.21740000000000001</v>
      </c>
    </row>
    <row r="2177" spans="29:47" x14ac:dyDescent="0.2">
      <c r="AC2177" s="50">
        <v>-28.250000000004299</v>
      </c>
      <c r="AU2177" s="200">
        <v>0.2175</v>
      </c>
    </row>
    <row r="2178" spans="29:47" x14ac:dyDescent="0.2">
      <c r="AC2178" s="50">
        <v>-28.240000000004301</v>
      </c>
      <c r="AU2178" s="200">
        <v>0.21759999999999999</v>
      </c>
    </row>
    <row r="2179" spans="29:47" x14ac:dyDescent="0.2">
      <c r="AC2179" s="50">
        <v>-28.230000000004299</v>
      </c>
      <c r="AU2179" s="200">
        <v>0.2177</v>
      </c>
    </row>
    <row r="2180" spans="29:47" x14ac:dyDescent="0.2">
      <c r="AC2180" s="50">
        <v>-28.220000000004301</v>
      </c>
      <c r="AU2180" s="200">
        <v>0.21779999999999999</v>
      </c>
    </row>
    <row r="2181" spans="29:47" x14ac:dyDescent="0.2">
      <c r="AC2181" s="50">
        <v>-28.2100000000043</v>
      </c>
      <c r="AU2181" s="200">
        <v>0.21790000000000001</v>
      </c>
    </row>
    <row r="2182" spans="29:47" x14ac:dyDescent="0.2">
      <c r="AC2182" s="50">
        <v>-28.200000000004302</v>
      </c>
      <c r="AU2182" s="200">
        <v>0.218</v>
      </c>
    </row>
    <row r="2183" spans="29:47" x14ac:dyDescent="0.2">
      <c r="AC2183" s="50">
        <v>-28.1900000000043</v>
      </c>
      <c r="AU2183" s="200">
        <v>0.21809999999999999</v>
      </c>
    </row>
    <row r="2184" spans="29:47" x14ac:dyDescent="0.2">
      <c r="AC2184" s="50">
        <v>-28.180000000004298</v>
      </c>
      <c r="AU2184" s="200">
        <v>0.21820000000000001</v>
      </c>
    </row>
    <row r="2185" spans="29:47" x14ac:dyDescent="0.2">
      <c r="AC2185" s="50">
        <v>-28.1700000000043</v>
      </c>
      <c r="AU2185" s="200">
        <v>0.21829999999999999</v>
      </c>
    </row>
    <row r="2186" spans="29:47" x14ac:dyDescent="0.2">
      <c r="AC2186" s="50">
        <v>-28.160000000004299</v>
      </c>
      <c r="AU2186" s="200">
        <v>0.21840000000000001</v>
      </c>
    </row>
    <row r="2187" spans="29:47" x14ac:dyDescent="0.2">
      <c r="AC2187" s="50">
        <v>-28.150000000004301</v>
      </c>
      <c r="AU2187" s="200">
        <v>0.2185</v>
      </c>
    </row>
    <row r="2188" spans="29:47" x14ac:dyDescent="0.2">
      <c r="AC2188" s="50">
        <v>-28.140000000004299</v>
      </c>
      <c r="AU2188" s="200">
        <v>0.21859999999999999</v>
      </c>
    </row>
    <row r="2189" spans="29:47" x14ac:dyDescent="0.2">
      <c r="AC2189" s="50">
        <v>-28.130000000004401</v>
      </c>
      <c r="AU2189" s="200">
        <v>0.21870000000000001</v>
      </c>
    </row>
    <row r="2190" spans="29:47" x14ac:dyDescent="0.2">
      <c r="AC2190" s="50">
        <v>-28.120000000004399</v>
      </c>
      <c r="AU2190" s="200">
        <v>0.21879999999999999</v>
      </c>
    </row>
    <row r="2191" spans="29:47" x14ac:dyDescent="0.2">
      <c r="AC2191" s="50">
        <v>-28.110000000004401</v>
      </c>
      <c r="AU2191" s="200">
        <v>0.21890000000000001</v>
      </c>
    </row>
    <row r="2192" spans="29:47" x14ac:dyDescent="0.2">
      <c r="AC2192" s="50">
        <v>-28.1000000000044</v>
      </c>
      <c r="AU2192" s="200">
        <v>0.219</v>
      </c>
    </row>
    <row r="2193" spans="29:47" x14ac:dyDescent="0.2">
      <c r="AC2193" s="50">
        <v>-28.090000000004402</v>
      </c>
      <c r="AU2193" s="200">
        <v>0.21909999999999999</v>
      </c>
    </row>
    <row r="2194" spans="29:47" x14ac:dyDescent="0.2">
      <c r="AC2194" s="50">
        <v>-28.0800000000044</v>
      </c>
      <c r="AU2194" s="200">
        <v>0.21920000000000001</v>
      </c>
    </row>
    <row r="2195" spans="29:47" x14ac:dyDescent="0.2">
      <c r="AC2195" s="50">
        <v>-28.070000000004399</v>
      </c>
      <c r="AU2195" s="200">
        <v>0.21929999999999999</v>
      </c>
    </row>
    <row r="2196" spans="29:47" x14ac:dyDescent="0.2">
      <c r="AC2196" s="50">
        <v>-28.060000000004401</v>
      </c>
      <c r="AU2196" s="200">
        <v>0.21940000000000001</v>
      </c>
    </row>
    <row r="2197" spans="29:47" x14ac:dyDescent="0.2">
      <c r="AC2197" s="50">
        <v>-28.050000000004399</v>
      </c>
      <c r="AU2197" s="200">
        <v>0.2195</v>
      </c>
    </row>
    <row r="2198" spans="29:47" x14ac:dyDescent="0.2">
      <c r="AC2198" s="50">
        <v>-28.040000000004401</v>
      </c>
      <c r="AU2198" s="200">
        <v>0.21959999999999999</v>
      </c>
    </row>
    <row r="2199" spans="29:47" x14ac:dyDescent="0.2">
      <c r="AC2199" s="50">
        <v>-28.030000000004399</v>
      </c>
      <c r="AU2199" s="200">
        <v>0.21970000000000001</v>
      </c>
    </row>
    <row r="2200" spans="29:47" x14ac:dyDescent="0.2">
      <c r="AC2200" s="50">
        <v>-28.020000000004401</v>
      </c>
      <c r="AU2200" s="200">
        <v>0.2198</v>
      </c>
    </row>
    <row r="2201" spans="29:47" x14ac:dyDescent="0.2">
      <c r="AC2201" s="50">
        <v>-28.0100000000044</v>
      </c>
      <c r="AU2201" s="200">
        <v>0.21990000000000001</v>
      </c>
    </row>
    <row r="2202" spans="29:47" x14ac:dyDescent="0.2">
      <c r="AC2202" s="50">
        <v>-28.000000000004398</v>
      </c>
      <c r="AU2202" s="200">
        <v>0.22</v>
      </c>
    </row>
    <row r="2203" spans="29:47" x14ac:dyDescent="0.2">
      <c r="AC2203" s="50">
        <v>-27.9900000000044</v>
      </c>
      <c r="AU2203" s="200">
        <v>0.22009999999999999</v>
      </c>
    </row>
    <row r="2204" spans="29:47" x14ac:dyDescent="0.2">
      <c r="AC2204" s="50">
        <v>-27.980000000004399</v>
      </c>
      <c r="AU2204" s="200">
        <v>0.22020000000000001</v>
      </c>
    </row>
    <row r="2205" spans="29:47" x14ac:dyDescent="0.2">
      <c r="AC2205" s="50">
        <v>-27.970000000004401</v>
      </c>
      <c r="AU2205" s="200">
        <v>0.2203</v>
      </c>
    </row>
    <row r="2206" spans="29:47" x14ac:dyDescent="0.2">
      <c r="AC2206" s="50">
        <v>-27.960000000004399</v>
      </c>
      <c r="AU2206" s="200">
        <v>0.22040000000000001</v>
      </c>
    </row>
    <row r="2207" spans="29:47" x14ac:dyDescent="0.2">
      <c r="AC2207" s="50">
        <v>-27.950000000004401</v>
      </c>
      <c r="AU2207" s="200">
        <v>0.2205</v>
      </c>
    </row>
    <row r="2208" spans="29:47" x14ac:dyDescent="0.2">
      <c r="AC2208" s="50">
        <v>-27.9400000000044</v>
      </c>
      <c r="AU2208" s="200">
        <v>0.22059999999999999</v>
      </c>
    </row>
    <row r="2209" spans="29:47" x14ac:dyDescent="0.2">
      <c r="AC2209" s="50">
        <v>-27.930000000004402</v>
      </c>
      <c r="AU2209" s="200">
        <v>0.22070000000000001</v>
      </c>
    </row>
    <row r="2210" spans="29:47" x14ac:dyDescent="0.2">
      <c r="AC2210" s="50">
        <v>-27.9200000000044</v>
      </c>
      <c r="AU2210" s="200">
        <v>0.2208</v>
      </c>
    </row>
    <row r="2211" spans="29:47" x14ac:dyDescent="0.2">
      <c r="AC2211" s="50">
        <v>-27.910000000004398</v>
      </c>
      <c r="AU2211" s="200">
        <v>0.22090000000000001</v>
      </c>
    </row>
    <row r="2212" spans="29:47" x14ac:dyDescent="0.2">
      <c r="AC2212" s="50">
        <v>-27.9000000000044</v>
      </c>
      <c r="AU2212" s="200">
        <v>0.221</v>
      </c>
    </row>
    <row r="2213" spans="29:47" x14ac:dyDescent="0.2">
      <c r="AC2213" s="50">
        <v>-27.890000000004399</v>
      </c>
      <c r="AU2213" s="200">
        <v>0.22109999999999999</v>
      </c>
    </row>
    <row r="2214" spans="29:47" x14ac:dyDescent="0.2">
      <c r="AC2214" s="50">
        <v>-27.880000000004401</v>
      </c>
      <c r="AU2214" s="200">
        <v>0.22120000000000001</v>
      </c>
    </row>
    <row r="2215" spans="29:47" x14ac:dyDescent="0.2">
      <c r="AC2215" s="50">
        <v>-27.870000000004399</v>
      </c>
      <c r="AU2215" s="200">
        <v>0.2213</v>
      </c>
    </row>
    <row r="2216" spans="29:47" x14ac:dyDescent="0.2">
      <c r="AC2216" s="50">
        <v>-27.860000000004401</v>
      </c>
      <c r="AU2216" s="200">
        <v>0.22140000000000001</v>
      </c>
    </row>
    <row r="2217" spans="29:47" x14ac:dyDescent="0.2">
      <c r="AC2217" s="50">
        <v>-27.8500000000044</v>
      </c>
      <c r="AU2217" s="200">
        <v>0.2215</v>
      </c>
    </row>
    <row r="2218" spans="29:47" x14ac:dyDescent="0.2">
      <c r="AC2218" s="50">
        <v>-27.840000000004402</v>
      </c>
      <c r="AU2218" s="200">
        <v>0.22159999999999999</v>
      </c>
    </row>
    <row r="2219" spans="29:47" x14ac:dyDescent="0.2">
      <c r="AC2219" s="50">
        <v>-27.8300000000044</v>
      </c>
      <c r="AU2219" s="200">
        <v>0.22170000000000001</v>
      </c>
    </row>
    <row r="2220" spans="29:47" x14ac:dyDescent="0.2">
      <c r="AC2220" s="50">
        <v>-27.820000000004399</v>
      </c>
      <c r="AU2220" s="200">
        <v>0.2218</v>
      </c>
    </row>
    <row r="2221" spans="29:47" x14ac:dyDescent="0.2">
      <c r="AC2221" s="50">
        <v>-27.810000000004401</v>
      </c>
      <c r="AU2221" s="200">
        <v>0.22189999999999999</v>
      </c>
    </row>
    <row r="2222" spans="29:47" x14ac:dyDescent="0.2">
      <c r="AC2222" s="50">
        <v>-27.800000000004399</v>
      </c>
      <c r="AU2222" s="200">
        <v>0.222</v>
      </c>
    </row>
    <row r="2223" spans="29:47" x14ac:dyDescent="0.2">
      <c r="AC2223" s="50">
        <v>-27.790000000004401</v>
      </c>
      <c r="AU2223" s="200">
        <v>0.22209999999999999</v>
      </c>
    </row>
    <row r="2224" spans="29:47" x14ac:dyDescent="0.2">
      <c r="AC2224" s="50">
        <v>-27.780000000004399</v>
      </c>
      <c r="AU2224" s="200">
        <v>0.22220000000000001</v>
      </c>
    </row>
    <row r="2225" spans="29:47" x14ac:dyDescent="0.2">
      <c r="AC2225" s="50">
        <v>-27.770000000004401</v>
      </c>
      <c r="AU2225" s="200">
        <v>0.2223</v>
      </c>
    </row>
    <row r="2226" spans="29:47" x14ac:dyDescent="0.2">
      <c r="AC2226" s="50">
        <v>-27.7600000000044</v>
      </c>
      <c r="AU2226" s="200">
        <v>0.22239999999999999</v>
      </c>
    </row>
    <row r="2227" spans="29:47" x14ac:dyDescent="0.2">
      <c r="AC2227" s="50">
        <v>-27.750000000004398</v>
      </c>
      <c r="AU2227" s="200">
        <v>0.2225</v>
      </c>
    </row>
    <row r="2228" spans="29:47" x14ac:dyDescent="0.2">
      <c r="AC2228" s="50">
        <v>-27.7400000000044</v>
      </c>
      <c r="AU2228" s="200">
        <v>0.22259999999999999</v>
      </c>
    </row>
    <row r="2229" spans="29:47" x14ac:dyDescent="0.2">
      <c r="AC2229" s="50">
        <v>-27.730000000004399</v>
      </c>
      <c r="AU2229" s="200">
        <v>0.22270000000000001</v>
      </c>
    </row>
    <row r="2230" spans="29:47" x14ac:dyDescent="0.2">
      <c r="AC2230" s="50">
        <v>-27.720000000004401</v>
      </c>
      <c r="AU2230" s="200">
        <v>0.2228</v>
      </c>
    </row>
    <row r="2231" spans="29:47" x14ac:dyDescent="0.2">
      <c r="AC2231" s="50">
        <v>-27.710000000004399</v>
      </c>
      <c r="AU2231" s="200">
        <v>0.22289999999999999</v>
      </c>
    </row>
    <row r="2232" spans="29:47" x14ac:dyDescent="0.2">
      <c r="AC2232" s="50">
        <v>-27.700000000004401</v>
      </c>
      <c r="AU2232" s="200">
        <v>0.223</v>
      </c>
    </row>
    <row r="2233" spans="29:47" x14ac:dyDescent="0.2">
      <c r="AC2233" s="50">
        <v>-27.6900000000044</v>
      </c>
      <c r="AU2233" s="200">
        <v>0.22309999999999999</v>
      </c>
    </row>
    <row r="2234" spans="29:47" x14ac:dyDescent="0.2">
      <c r="AC2234" s="50">
        <v>-27.680000000004402</v>
      </c>
      <c r="AU2234" s="200">
        <v>0.22320000000000001</v>
      </c>
    </row>
    <row r="2235" spans="29:47" x14ac:dyDescent="0.2">
      <c r="AC2235" s="50">
        <v>-27.6700000000044</v>
      </c>
      <c r="AU2235" s="200">
        <v>0.2233</v>
      </c>
    </row>
    <row r="2236" spans="29:47" x14ac:dyDescent="0.2">
      <c r="AC2236" s="50">
        <v>-27.660000000004398</v>
      </c>
      <c r="AU2236" s="200">
        <v>0.22339999999999999</v>
      </c>
    </row>
    <row r="2237" spans="29:47" x14ac:dyDescent="0.2">
      <c r="AC2237" s="50">
        <v>-27.6500000000044</v>
      </c>
      <c r="AU2237" s="200">
        <v>0.2235</v>
      </c>
    </row>
    <row r="2238" spans="29:47" x14ac:dyDescent="0.2">
      <c r="AC2238" s="50">
        <v>-27.640000000004399</v>
      </c>
      <c r="AU2238" s="200">
        <v>0.22359999999999999</v>
      </c>
    </row>
    <row r="2239" spans="29:47" x14ac:dyDescent="0.2">
      <c r="AC2239" s="50">
        <v>-27.6300000000045</v>
      </c>
      <c r="AU2239" s="200">
        <v>0.22370000000000001</v>
      </c>
    </row>
    <row r="2240" spans="29:47" x14ac:dyDescent="0.2">
      <c r="AC2240" s="50">
        <v>-27.620000000004499</v>
      </c>
      <c r="AU2240" s="200">
        <v>0.2238</v>
      </c>
    </row>
    <row r="2241" spans="29:47" x14ac:dyDescent="0.2">
      <c r="AC2241" s="50">
        <v>-27.610000000004501</v>
      </c>
      <c r="AU2241" s="200">
        <v>0.22389999999999999</v>
      </c>
    </row>
    <row r="2242" spans="29:47" x14ac:dyDescent="0.2">
      <c r="AC2242" s="50">
        <v>-27.600000000004499</v>
      </c>
      <c r="AU2242" s="200">
        <v>0.224</v>
      </c>
    </row>
    <row r="2243" spans="29:47" x14ac:dyDescent="0.2">
      <c r="AC2243" s="50">
        <v>-27.590000000004501</v>
      </c>
      <c r="AU2243" s="200">
        <v>0.22409999999999999</v>
      </c>
    </row>
    <row r="2244" spans="29:47" x14ac:dyDescent="0.2">
      <c r="AC2244" s="50">
        <v>-27.5800000000045</v>
      </c>
      <c r="AU2244" s="200">
        <v>0.22420000000000001</v>
      </c>
    </row>
    <row r="2245" spans="29:47" x14ac:dyDescent="0.2">
      <c r="AC2245" s="50">
        <v>-27.570000000004502</v>
      </c>
      <c r="AU2245" s="200">
        <v>0.2243</v>
      </c>
    </row>
    <row r="2246" spans="29:47" x14ac:dyDescent="0.2">
      <c r="AC2246" s="50">
        <v>-27.5600000000045</v>
      </c>
      <c r="AU2246" s="200">
        <v>0.22439999999999999</v>
      </c>
    </row>
    <row r="2247" spans="29:47" x14ac:dyDescent="0.2">
      <c r="AC2247" s="50">
        <v>-27.550000000004498</v>
      </c>
      <c r="AU2247" s="200">
        <v>0.22450000000000001</v>
      </c>
    </row>
    <row r="2248" spans="29:47" x14ac:dyDescent="0.2">
      <c r="AC2248" s="50">
        <v>-27.5400000000045</v>
      </c>
      <c r="AU2248" s="200">
        <v>0.22459999999999999</v>
      </c>
    </row>
    <row r="2249" spans="29:47" x14ac:dyDescent="0.2">
      <c r="AC2249" s="50">
        <v>-27.530000000004499</v>
      </c>
      <c r="AU2249" s="200">
        <v>0.22470000000000001</v>
      </c>
    </row>
    <row r="2250" spans="29:47" x14ac:dyDescent="0.2">
      <c r="AC2250" s="50">
        <v>-27.520000000004501</v>
      </c>
      <c r="AU2250" s="200">
        <v>0.2248</v>
      </c>
    </row>
    <row r="2251" spans="29:47" x14ac:dyDescent="0.2">
      <c r="AC2251" s="50">
        <v>-27.510000000004499</v>
      </c>
      <c r="AU2251" s="200">
        <v>0.22489999999999999</v>
      </c>
    </row>
    <row r="2252" spans="29:47" x14ac:dyDescent="0.2">
      <c r="AC2252" s="50">
        <v>-27.500000000004501</v>
      </c>
      <c r="AU2252" s="200">
        <v>0.22500000000000001</v>
      </c>
    </row>
    <row r="2253" spans="29:47" x14ac:dyDescent="0.2">
      <c r="AC2253" s="50">
        <v>-27.4900000000045</v>
      </c>
      <c r="AU2253" s="200">
        <v>0.22509999999999999</v>
      </c>
    </row>
    <row r="2254" spans="29:47" x14ac:dyDescent="0.2">
      <c r="AC2254" s="50">
        <v>-27.480000000004502</v>
      </c>
      <c r="AU2254" s="200">
        <v>0.22520000000000001</v>
      </c>
    </row>
    <row r="2255" spans="29:47" x14ac:dyDescent="0.2">
      <c r="AC2255" s="50">
        <v>-27.4700000000045</v>
      </c>
      <c r="AU2255" s="200">
        <v>0.2253</v>
      </c>
    </row>
    <row r="2256" spans="29:47" x14ac:dyDescent="0.2">
      <c r="AC2256" s="50">
        <v>-27.460000000004499</v>
      </c>
      <c r="AU2256" s="200">
        <v>0.22539999999999999</v>
      </c>
    </row>
    <row r="2257" spans="29:47" x14ac:dyDescent="0.2">
      <c r="AC2257" s="50">
        <v>-27.450000000004501</v>
      </c>
      <c r="AU2257" s="200">
        <v>0.22550000000000001</v>
      </c>
    </row>
    <row r="2258" spans="29:47" x14ac:dyDescent="0.2">
      <c r="AC2258" s="50">
        <v>-27.440000000004499</v>
      </c>
      <c r="AU2258" s="200">
        <v>0.22559999999999999</v>
      </c>
    </row>
    <row r="2259" spans="29:47" x14ac:dyDescent="0.2">
      <c r="AC2259" s="50">
        <v>-27.430000000004501</v>
      </c>
      <c r="AU2259" s="200">
        <v>0.22570000000000001</v>
      </c>
    </row>
    <row r="2260" spans="29:47" x14ac:dyDescent="0.2">
      <c r="AC2260" s="50">
        <v>-27.420000000004499</v>
      </c>
      <c r="AU2260" s="200">
        <v>0.2258</v>
      </c>
    </row>
    <row r="2261" spans="29:47" x14ac:dyDescent="0.2">
      <c r="AC2261" s="50">
        <v>-27.410000000004501</v>
      </c>
      <c r="AU2261" s="200">
        <v>0.22589999999999999</v>
      </c>
    </row>
    <row r="2262" spans="29:47" x14ac:dyDescent="0.2">
      <c r="AC2262" s="50">
        <v>-27.4000000000045</v>
      </c>
      <c r="AU2262" s="200">
        <v>0.22600000000000001</v>
      </c>
    </row>
    <row r="2263" spans="29:47" x14ac:dyDescent="0.2">
      <c r="AC2263" s="50">
        <v>-27.390000000004498</v>
      </c>
      <c r="AU2263" s="200">
        <v>0.2261</v>
      </c>
    </row>
    <row r="2264" spans="29:47" x14ac:dyDescent="0.2">
      <c r="AC2264" s="50">
        <v>-27.3800000000045</v>
      </c>
      <c r="AU2264" s="200">
        <v>0.22620000000000001</v>
      </c>
    </row>
    <row r="2265" spans="29:47" x14ac:dyDescent="0.2">
      <c r="AC2265" s="50">
        <v>-27.370000000004499</v>
      </c>
      <c r="AU2265" s="200">
        <v>0.2263</v>
      </c>
    </row>
    <row r="2266" spans="29:47" x14ac:dyDescent="0.2">
      <c r="AC2266" s="50">
        <v>-27.360000000004501</v>
      </c>
      <c r="AU2266" s="200">
        <v>0.22639999999999999</v>
      </c>
    </row>
    <row r="2267" spans="29:47" x14ac:dyDescent="0.2">
      <c r="AC2267" s="50">
        <v>-27.350000000004499</v>
      </c>
      <c r="AU2267" s="200">
        <v>0.22650000000000001</v>
      </c>
    </row>
    <row r="2268" spans="29:47" x14ac:dyDescent="0.2">
      <c r="AC2268" s="50">
        <v>-27.340000000004501</v>
      </c>
      <c r="AU2268" s="200">
        <v>0.2266</v>
      </c>
    </row>
    <row r="2269" spans="29:47" x14ac:dyDescent="0.2">
      <c r="AC2269" s="50">
        <v>-27.3300000000045</v>
      </c>
      <c r="AU2269" s="200">
        <v>0.22670000000000001</v>
      </c>
    </row>
    <row r="2270" spans="29:47" x14ac:dyDescent="0.2">
      <c r="AC2270" s="50">
        <v>-27.320000000004502</v>
      </c>
      <c r="AU2270" s="200">
        <v>0.2268</v>
      </c>
    </row>
    <row r="2271" spans="29:47" x14ac:dyDescent="0.2">
      <c r="AC2271" s="50">
        <v>-27.3100000000045</v>
      </c>
      <c r="AU2271" s="200">
        <v>0.22689999999999999</v>
      </c>
    </row>
    <row r="2272" spans="29:47" x14ac:dyDescent="0.2">
      <c r="AC2272" s="50">
        <v>-27.300000000004498</v>
      </c>
      <c r="AU2272" s="200">
        <v>0.22700000000000001</v>
      </c>
    </row>
    <row r="2273" spans="29:47" x14ac:dyDescent="0.2">
      <c r="AC2273" s="50">
        <v>-27.2900000000045</v>
      </c>
      <c r="AU2273" s="200">
        <v>0.2271</v>
      </c>
    </row>
    <row r="2274" spans="29:47" x14ac:dyDescent="0.2">
      <c r="AC2274" s="50">
        <v>-27.280000000004499</v>
      </c>
      <c r="AU2274" s="200">
        <v>0.22720000000000001</v>
      </c>
    </row>
    <row r="2275" spans="29:47" x14ac:dyDescent="0.2">
      <c r="AC2275" s="50">
        <v>-27.270000000004501</v>
      </c>
      <c r="AU2275" s="200">
        <v>0.2273</v>
      </c>
    </row>
    <row r="2276" spans="29:47" x14ac:dyDescent="0.2">
      <c r="AC2276" s="50">
        <v>-27.260000000004499</v>
      </c>
      <c r="AU2276" s="200">
        <v>0.22739999999999999</v>
      </c>
    </row>
    <row r="2277" spans="29:47" x14ac:dyDescent="0.2">
      <c r="AC2277" s="50">
        <v>-27.250000000004501</v>
      </c>
      <c r="AU2277" s="200">
        <v>0.22750000000000001</v>
      </c>
    </row>
    <row r="2278" spans="29:47" x14ac:dyDescent="0.2">
      <c r="AC2278" s="50">
        <v>-27.2400000000045</v>
      </c>
      <c r="AU2278" s="200">
        <v>0.2276</v>
      </c>
    </row>
    <row r="2279" spans="29:47" x14ac:dyDescent="0.2">
      <c r="AC2279" s="50">
        <v>-27.230000000004502</v>
      </c>
      <c r="AU2279" s="200">
        <v>0.22770000000000001</v>
      </c>
    </row>
    <row r="2280" spans="29:47" x14ac:dyDescent="0.2">
      <c r="AC2280" s="50">
        <v>-27.2200000000045</v>
      </c>
      <c r="AU2280" s="200">
        <v>0.2278</v>
      </c>
    </row>
    <row r="2281" spans="29:47" x14ac:dyDescent="0.2">
      <c r="AC2281" s="50">
        <v>-27.210000000004499</v>
      </c>
      <c r="AU2281" s="200">
        <v>0.22789999999999999</v>
      </c>
    </row>
    <row r="2282" spans="29:47" x14ac:dyDescent="0.2">
      <c r="AC2282" s="50">
        <v>-27.200000000004501</v>
      </c>
      <c r="AU2282" s="200">
        <v>0.22800000000000001</v>
      </c>
    </row>
    <row r="2283" spans="29:47" x14ac:dyDescent="0.2">
      <c r="AC2283" s="50">
        <v>-27.190000000004499</v>
      </c>
      <c r="AU2283" s="200">
        <v>0.2281</v>
      </c>
    </row>
    <row r="2284" spans="29:47" x14ac:dyDescent="0.2">
      <c r="AC2284" s="50">
        <v>-27.180000000004501</v>
      </c>
      <c r="AU2284" s="200">
        <v>0.22819999999999999</v>
      </c>
    </row>
    <row r="2285" spans="29:47" x14ac:dyDescent="0.2">
      <c r="AC2285" s="50">
        <v>-27.170000000004499</v>
      </c>
      <c r="AU2285" s="200">
        <v>0.2283</v>
      </c>
    </row>
    <row r="2286" spans="29:47" x14ac:dyDescent="0.2">
      <c r="AC2286" s="50">
        <v>-27.160000000004501</v>
      </c>
      <c r="AU2286" s="200">
        <v>0.22839999999999999</v>
      </c>
    </row>
    <row r="2287" spans="29:47" x14ac:dyDescent="0.2">
      <c r="AC2287" s="50">
        <v>-27.1500000000045</v>
      </c>
      <c r="AU2287" s="200">
        <v>0.22850000000000001</v>
      </c>
    </row>
    <row r="2288" spans="29:47" x14ac:dyDescent="0.2">
      <c r="AC2288" s="50">
        <v>-27.140000000004498</v>
      </c>
      <c r="AU2288" s="200">
        <v>0.2286</v>
      </c>
    </row>
    <row r="2289" spans="29:47" x14ac:dyDescent="0.2">
      <c r="AC2289" s="50">
        <v>-27.1300000000046</v>
      </c>
      <c r="AU2289" s="200">
        <v>0.22869999999999999</v>
      </c>
    </row>
    <row r="2290" spans="29:47" x14ac:dyDescent="0.2">
      <c r="AC2290" s="50">
        <v>-27.120000000004602</v>
      </c>
      <c r="AU2290" s="200">
        <v>0.2288</v>
      </c>
    </row>
    <row r="2291" spans="29:47" x14ac:dyDescent="0.2">
      <c r="AC2291" s="50">
        <v>-27.1100000000046</v>
      </c>
      <c r="AU2291" s="200">
        <v>0.22889999999999999</v>
      </c>
    </row>
    <row r="2292" spans="29:47" x14ac:dyDescent="0.2">
      <c r="AC2292" s="50">
        <v>-27.100000000004599</v>
      </c>
      <c r="AU2292" s="200">
        <v>0.22900000000000001</v>
      </c>
    </row>
    <row r="2293" spans="29:47" x14ac:dyDescent="0.2">
      <c r="AC2293" s="50">
        <v>-27.090000000004601</v>
      </c>
      <c r="AU2293" s="200">
        <v>0.2291</v>
      </c>
    </row>
    <row r="2294" spans="29:47" x14ac:dyDescent="0.2">
      <c r="AC2294" s="50">
        <v>-27.080000000004599</v>
      </c>
      <c r="AU2294" s="200">
        <v>0.22919999999999999</v>
      </c>
    </row>
    <row r="2295" spans="29:47" x14ac:dyDescent="0.2">
      <c r="AC2295" s="50">
        <v>-27.070000000004601</v>
      </c>
      <c r="AU2295" s="200">
        <v>0.2293</v>
      </c>
    </row>
    <row r="2296" spans="29:47" x14ac:dyDescent="0.2">
      <c r="AC2296" s="50">
        <v>-27.060000000004599</v>
      </c>
      <c r="AU2296" s="200">
        <v>0.22939999999999999</v>
      </c>
    </row>
    <row r="2297" spans="29:47" x14ac:dyDescent="0.2">
      <c r="AC2297" s="50">
        <v>-27.050000000004601</v>
      </c>
      <c r="AU2297" s="200">
        <v>0.22950000000000001</v>
      </c>
    </row>
    <row r="2298" spans="29:47" x14ac:dyDescent="0.2">
      <c r="AC2298" s="50">
        <v>-27.0400000000046</v>
      </c>
      <c r="AU2298" s="200">
        <v>0.2296</v>
      </c>
    </row>
    <row r="2299" spans="29:47" x14ac:dyDescent="0.2">
      <c r="AC2299" s="50">
        <v>-27.030000000004598</v>
      </c>
      <c r="AU2299" s="200">
        <v>0.22969999999999999</v>
      </c>
    </row>
    <row r="2300" spans="29:47" x14ac:dyDescent="0.2">
      <c r="AC2300" s="50">
        <v>-27.0200000000046</v>
      </c>
      <c r="AU2300" s="200">
        <v>0.2298</v>
      </c>
    </row>
    <row r="2301" spans="29:47" x14ac:dyDescent="0.2">
      <c r="AC2301" s="50">
        <v>-27.010000000004599</v>
      </c>
      <c r="AU2301" s="200">
        <v>0.22989999999999999</v>
      </c>
    </row>
    <row r="2302" spans="29:47" x14ac:dyDescent="0.2">
      <c r="AC2302" s="50">
        <v>-27.000000000004601</v>
      </c>
      <c r="AU2302" s="200">
        <v>0.23</v>
      </c>
    </row>
    <row r="2303" spans="29:47" x14ac:dyDescent="0.2">
      <c r="AC2303" s="50">
        <v>-26.990000000004599</v>
      </c>
      <c r="AU2303" s="200">
        <v>0.2301</v>
      </c>
    </row>
    <row r="2304" spans="29:47" x14ac:dyDescent="0.2">
      <c r="AC2304" s="50">
        <v>-26.980000000004601</v>
      </c>
      <c r="AU2304" s="200">
        <v>0.23019999999999999</v>
      </c>
    </row>
    <row r="2305" spans="29:47" x14ac:dyDescent="0.2">
      <c r="AC2305" s="50">
        <v>-26.9700000000046</v>
      </c>
      <c r="AU2305" s="200">
        <v>0.2303</v>
      </c>
    </row>
    <row r="2306" spans="29:47" x14ac:dyDescent="0.2">
      <c r="AC2306" s="50">
        <v>-26.960000000004602</v>
      </c>
      <c r="AU2306" s="200">
        <v>0.23039999999999999</v>
      </c>
    </row>
    <row r="2307" spans="29:47" x14ac:dyDescent="0.2">
      <c r="AC2307" s="50">
        <v>-26.9500000000046</v>
      </c>
      <c r="AU2307" s="200">
        <v>0.23050000000000001</v>
      </c>
    </row>
    <row r="2308" spans="29:47" x14ac:dyDescent="0.2">
      <c r="AC2308" s="50">
        <v>-26.940000000004598</v>
      </c>
      <c r="AU2308" s="200">
        <v>0.2306</v>
      </c>
    </row>
    <row r="2309" spans="29:47" x14ac:dyDescent="0.2">
      <c r="AC2309" s="50">
        <v>-26.9300000000046</v>
      </c>
      <c r="AU2309" s="200">
        <v>0.23069999999999999</v>
      </c>
    </row>
    <row r="2310" spans="29:47" x14ac:dyDescent="0.2">
      <c r="AC2310" s="50">
        <v>-26.920000000004599</v>
      </c>
      <c r="AU2310" s="200">
        <v>0.23080000000000001</v>
      </c>
    </row>
    <row r="2311" spans="29:47" x14ac:dyDescent="0.2">
      <c r="AC2311" s="50">
        <v>-26.910000000004601</v>
      </c>
      <c r="AU2311" s="200">
        <v>0.23089999999999999</v>
      </c>
    </row>
    <row r="2312" spans="29:47" x14ac:dyDescent="0.2">
      <c r="AC2312" s="50">
        <v>-26.900000000004599</v>
      </c>
      <c r="AU2312" s="200">
        <v>0.23100000000000001</v>
      </c>
    </row>
    <row r="2313" spans="29:47" x14ac:dyDescent="0.2">
      <c r="AC2313" s="50">
        <v>-26.890000000004601</v>
      </c>
      <c r="AU2313" s="200">
        <v>0.2311</v>
      </c>
    </row>
    <row r="2314" spans="29:47" x14ac:dyDescent="0.2">
      <c r="AC2314" s="50">
        <v>-26.8800000000046</v>
      </c>
      <c r="AU2314" s="200">
        <v>0.23119999999999999</v>
      </c>
    </row>
    <row r="2315" spans="29:47" x14ac:dyDescent="0.2">
      <c r="AC2315" s="50">
        <v>-26.870000000004602</v>
      </c>
      <c r="AU2315" s="200">
        <v>0.23130000000000001</v>
      </c>
    </row>
    <row r="2316" spans="29:47" x14ac:dyDescent="0.2">
      <c r="AC2316" s="50">
        <v>-26.8600000000046</v>
      </c>
      <c r="AU2316" s="200">
        <v>0.23139999999999999</v>
      </c>
    </row>
    <row r="2317" spans="29:47" x14ac:dyDescent="0.2">
      <c r="AC2317" s="50">
        <v>-26.850000000004599</v>
      </c>
      <c r="AU2317" s="200">
        <v>0.23150000000000001</v>
      </c>
    </row>
    <row r="2318" spans="29:47" x14ac:dyDescent="0.2">
      <c r="AC2318" s="50">
        <v>-26.840000000004601</v>
      </c>
      <c r="AU2318" s="200">
        <v>0.2316</v>
      </c>
    </row>
    <row r="2319" spans="29:47" x14ac:dyDescent="0.2">
      <c r="AC2319" s="50">
        <v>-26.830000000004599</v>
      </c>
      <c r="AU2319" s="200">
        <v>0.23169999999999999</v>
      </c>
    </row>
    <row r="2320" spans="29:47" x14ac:dyDescent="0.2">
      <c r="AC2320" s="50">
        <v>-26.820000000004601</v>
      </c>
      <c r="AU2320" s="200">
        <v>0.23180000000000001</v>
      </c>
    </row>
    <row r="2321" spans="29:47" x14ac:dyDescent="0.2">
      <c r="AC2321" s="50">
        <v>-26.810000000004599</v>
      </c>
      <c r="AU2321" s="200">
        <v>0.2319</v>
      </c>
    </row>
    <row r="2322" spans="29:47" x14ac:dyDescent="0.2">
      <c r="AC2322" s="50">
        <v>-26.800000000004601</v>
      </c>
      <c r="AU2322" s="200">
        <v>0.23200000000000001</v>
      </c>
    </row>
    <row r="2323" spans="29:47" x14ac:dyDescent="0.2">
      <c r="AC2323" s="50">
        <v>-26.7900000000046</v>
      </c>
      <c r="AU2323" s="200">
        <v>0.2321</v>
      </c>
    </row>
    <row r="2324" spans="29:47" x14ac:dyDescent="0.2">
      <c r="AC2324" s="50">
        <v>-26.780000000004598</v>
      </c>
      <c r="AU2324" s="200">
        <v>0.23219999999999999</v>
      </c>
    </row>
    <row r="2325" spans="29:47" x14ac:dyDescent="0.2">
      <c r="AC2325" s="50">
        <v>-26.7700000000046</v>
      </c>
      <c r="AU2325" s="200">
        <v>0.23230000000000001</v>
      </c>
    </row>
    <row r="2326" spans="29:47" x14ac:dyDescent="0.2">
      <c r="AC2326" s="50">
        <v>-26.760000000004599</v>
      </c>
      <c r="AU2326" s="200">
        <v>0.2324</v>
      </c>
    </row>
    <row r="2327" spans="29:47" x14ac:dyDescent="0.2">
      <c r="AC2327" s="50">
        <v>-26.750000000004601</v>
      </c>
      <c r="AU2327" s="200">
        <v>0.23250000000000001</v>
      </c>
    </row>
    <row r="2328" spans="29:47" x14ac:dyDescent="0.2">
      <c r="AC2328" s="50">
        <v>-26.740000000004599</v>
      </c>
      <c r="AU2328" s="200">
        <v>0.2326</v>
      </c>
    </row>
    <row r="2329" spans="29:47" x14ac:dyDescent="0.2">
      <c r="AC2329" s="50">
        <v>-26.730000000004601</v>
      </c>
      <c r="AU2329" s="200">
        <v>0.23269999999999999</v>
      </c>
    </row>
    <row r="2330" spans="29:47" x14ac:dyDescent="0.2">
      <c r="AC2330" s="50">
        <v>-26.7200000000046</v>
      </c>
      <c r="AU2330" s="200">
        <v>0.23280000000000001</v>
      </c>
    </row>
    <row r="2331" spans="29:47" x14ac:dyDescent="0.2">
      <c r="AC2331" s="50">
        <v>-26.710000000004602</v>
      </c>
      <c r="AU2331" s="200">
        <v>0.2329</v>
      </c>
    </row>
    <row r="2332" spans="29:47" x14ac:dyDescent="0.2">
      <c r="AC2332" s="50">
        <v>-26.7000000000046</v>
      </c>
      <c r="AU2332" s="200">
        <v>0.23300000000000001</v>
      </c>
    </row>
    <row r="2333" spans="29:47" x14ac:dyDescent="0.2">
      <c r="AC2333" s="50">
        <v>-26.690000000004598</v>
      </c>
      <c r="AU2333" s="200">
        <v>0.2331</v>
      </c>
    </row>
    <row r="2334" spans="29:47" x14ac:dyDescent="0.2">
      <c r="AC2334" s="50">
        <v>-26.6800000000046</v>
      </c>
      <c r="AU2334" s="200">
        <v>0.23319999999999999</v>
      </c>
    </row>
    <row r="2335" spans="29:47" x14ac:dyDescent="0.2">
      <c r="AC2335" s="50">
        <v>-26.670000000004599</v>
      </c>
      <c r="AU2335" s="200">
        <v>0.23330000000000001</v>
      </c>
    </row>
    <row r="2336" spans="29:47" x14ac:dyDescent="0.2">
      <c r="AC2336" s="50">
        <v>-26.660000000004601</v>
      </c>
      <c r="AU2336" s="200">
        <v>0.2334</v>
      </c>
    </row>
    <row r="2337" spans="29:47" x14ac:dyDescent="0.2">
      <c r="AC2337" s="50">
        <v>-26.650000000004599</v>
      </c>
      <c r="AU2337" s="200">
        <v>0.23350000000000001</v>
      </c>
    </row>
    <row r="2338" spans="29:47" x14ac:dyDescent="0.2">
      <c r="AC2338" s="50">
        <v>-26.640000000004601</v>
      </c>
      <c r="AU2338" s="200">
        <v>0.2336</v>
      </c>
    </row>
    <row r="2339" spans="29:47" x14ac:dyDescent="0.2">
      <c r="AC2339" s="50">
        <v>-26.6300000000046</v>
      </c>
      <c r="AU2339" s="200">
        <v>0.23369999999999999</v>
      </c>
    </row>
    <row r="2340" spans="29:47" x14ac:dyDescent="0.2">
      <c r="AC2340" s="50">
        <v>-26.620000000004701</v>
      </c>
      <c r="AU2340" s="200">
        <v>0.23380000000000001</v>
      </c>
    </row>
    <row r="2341" spans="29:47" x14ac:dyDescent="0.2">
      <c r="AC2341" s="50">
        <v>-26.6100000000047</v>
      </c>
      <c r="AU2341" s="200">
        <v>0.2339</v>
      </c>
    </row>
    <row r="2342" spans="29:47" x14ac:dyDescent="0.2">
      <c r="AC2342" s="50">
        <v>-26.600000000004702</v>
      </c>
      <c r="AU2342" s="200">
        <v>0.23400000000000001</v>
      </c>
    </row>
    <row r="2343" spans="29:47" x14ac:dyDescent="0.2">
      <c r="AC2343" s="50">
        <v>-26.5900000000047</v>
      </c>
      <c r="AU2343" s="200">
        <v>0.2341</v>
      </c>
    </row>
    <row r="2344" spans="29:47" x14ac:dyDescent="0.2">
      <c r="AC2344" s="50">
        <v>-26.580000000004699</v>
      </c>
      <c r="AU2344" s="200">
        <v>0.23419999999999999</v>
      </c>
    </row>
    <row r="2345" spans="29:47" x14ac:dyDescent="0.2">
      <c r="AC2345" s="50">
        <v>-26.570000000004701</v>
      </c>
      <c r="AU2345" s="200">
        <v>0.23430000000000001</v>
      </c>
    </row>
    <row r="2346" spans="29:47" x14ac:dyDescent="0.2">
      <c r="AC2346" s="50">
        <v>-26.560000000004699</v>
      </c>
      <c r="AU2346" s="200">
        <v>0.2344</v>
      </c>
    </row>
    <row r="2347" spans="29:47" x14ac:dyDescent="0.2">
      <c r="AC2347" s="50">
        <v>-26.550000000004701</v>
      </c>
      <c r="AU2347" s="200">
        <v>0.23449999999999999</v>
      </c>
    </row>
    <row r="2348" spans="29:47" x14ac:dyDescent="0.2">
      <c r="AC2348" s="50">
        <v>-26.540000000004699</v>
      </c>
      <c r="AU2348" s="200">
        <v>0.2346</v>
      </c>
    </row>
    <row r="2349" spans="29:47" x14ac:dyDescent="0.2">
      <c r="AC2349" s="50">
        <v>-26.530000000004701</v>
      </c>
      <c r="AU2349" s="200">
        <v>0.23469999999999999</v>
      </c>
    </row>
    <row r="2350" spans="29:47" x14ac:dyDescent="0.2">
      <c r="AC2350" s="50">
        <v>-26.5200000000047</v>
      </c>
      <c r="AU2350" s="200">
        <v>0.23480000000000001</v>
      </c>
    </row>
    <row r="2351" spans="29:47" x14ac:dyDescent="0.2">
      <c r="AC2351" s="50">
        <v>-26.510000000004698</v>
      </c>
      <c r="AU2351" s="200">
        <v>0.2349</v>
      </c>
    </row>
    <row r="2352" spans="29:47" x14ac:dyDescent="0.2">
      <c r="AC2352" s="50">
        <v>-26.5000000000047</v>
      </c>
      <c r="AU2352" s="200">
        <v>0.23499999999999999</v>
      </c>
    </row>
    <row r="2353" spans="29:47" x14ac:dyDescent="0.2">
      <c r="AC2353" s="50">
        <v>-26.490000000004699</v>
      </c>
      <c r="AU2353" s="200">
        <v>0.2351</v>
      </c>
    </row>
    <row r="2354" spans="29:47" x14ac:dyDescent="0.2">
      <c r="AC2354" s="50">
        <v>-26.480000000004701</v>
      </c>
      <c r="AU2354" s="200">
        <v>0.23519999999999999</v>
      </c>
    </row>
    <row r="2355" spans="29:47" x14ac:dyDescent="0.2">
      <c r="AC2355" s="50">
        <v>-26.470000000004699</v>
      </c>
      <c r="AU2355" s="200">
        <v>0.23530000000000001</v>
      </c>
    </row>
    <row r="2356" spans="29:47" x14ac:dyDescent="0.2">
      <c r="AC2356" s="50">
        <v>-26.460000000004701</v>
      </c>
      <c r="AU2356" s="200">
        <v>0.2354</v>
      </c>
    </row>
    <row r="2357" spans="29:47" x14ac:dyDescent="0.2">
      <c r="AC2357" s="50">
        <v>-26.4500000000047</v>
      </c>
      <c r="AU2357" s="200">
        <v>0.23549999999999999</v>
      </c>
    </row>
    <row r="2358" spans="29:47" x14ac:dyDescent="0.2">
      <c r="AC2358" s="50">
        <v>-26.440000000004702</v>
      </c>
      <c r="AU2358" s="200">
        <v>0.2356</v>
      </c>
    </row>
    <row r="2359" spans="29:47" x14ac:dyDescent="0.2">
      <c r="AC2359" s="50">
        <v>-26.4300000000047</v>
      </c>
      <c r="AU2359" s="200">
        <v>0.23569999999999999</v>
      </c>
    </row>
    <row r="2360" spans="29:47" x14ac:dyDescent="0.2">
      <c r="AC2360" s="50">
        <v>-26.420000000004698</v>
      </c>
      <c r="AU2360" s="200">
        <v>0.23580000000000001</v>
      </c>
    </row>
    <row r="2361" spans="29:47" x14ac:dyDescent="0.2">
      <c r="AC2361" s="50">
        <v>-26.4100000000047</v>
      </c>
      <c r="AU2361" s="200">
        <v>0.2359</v>
      </c>
    </row>
    <row r="2362" spans="29:47" x14ac:dyDescent="0.2">
      <c r="AC2362" s="50">
        <v>-26.400000000004699</v>
      </c>
      <c r="AU2362" s="200">
        <v>0.23599999999999999</v>
      </c>
    </row>
    <row r="2363" spans="29:47" x14ac:dyDescent="0.2">
      <c r="AC2363" s="50">
        <v>-26.390000000004701</v>
      </c>
      <c r="AU2363" s="200">
        <v>0.2361</v>
      </c>
    </row>
    <row r="2364" spans="29:47" x14ac:dyDescent="0.2">
      <c r="AC2364" s="50">
        <v>-26.380000000004699</v>
      </c>
      <c r="AU2364" s="200">
        <v>0.23619999999999999</v>
      </c>
    </row>
    <row r="2365" spans="29:47" x14ac:dyDescent="0.2">
      <c r="AC2365" s="50">
        <v>-26.370000000004701</v>
      </c>
      <c r="AU2365" s="200">
        <v>0.23630000000000001</v>
      </c>
    </row>
    <row r="2366" spans="29:47" x14ac:dyDescent="0.2">
      <c r="AC2366" s="50">
        <v>-26.3600000000047</v>
      </c>
      <c r="AU2366" s="200">
        <v>0.2364</v>
      </c>
    </row>
    <row r="2367" spans="29:47" x14ac:dyDescent="0.2">
      <c r="AC2367" s="50">
        <v>-26.350000000004702</v>
      </c>
      <c r="AU2367" s="200">
        <v>0.23649999999999999</v>
      </c>
    </row>
    <row r="2368" spans="29:47" x14ac:dyDescent="0.2">
      <c r="AC2368" s="50">
        <v>-26.3400000000047</v>
      </c>
      <c r="AU2368" s="200">
        <v>0.2366</v>
      </c>
    </row>
    <row r="2369" spans="29:47" x14ac:dyDescent="0.2">
      <c r="AC2369" s="50">
        <v>-26.330000000004699</v>
      </c>
      <c r="AU2369" s="200">
        <v>0.23669999999999999</v>
      </c>
    </row>
    <row r="2370" spans="29:47" x14ac:dyDescent="0.2">
      <c r="AC2370" s="50">
        <v>-26.320000000004701</v>
      </c>
      <c r="AU2370" s="200">
        <v>0.23680000000000001</v>
      </c>
    </row>
    <row r="2371" spans="29:47" x14ac:dyDescent="0.2">
      <c r="AC2371" s="50">
        <v>-26.310000000004699</v>
      </c>
      <c r="AU2371" s="200">
        <v>0.2369</v>
      </c>
    </row>
    <row r="2372" spans="29:47" x14ac:dyDescent="0.2">
      <c r="AC2372" s="50">
        <v>-26.300000000004701</v>
      </c>
      <c r="AU2372" s="200">
        <v>0.23699999999999999</v>
      </c>
    </row>
    <row r="2373" spans="29:47" x14ac:dyDescent="0.2">
      <c r="AC2373" s="50">
        <v>-26.290000000004699</v>
      </c>
      <c r="AU2373" s="200">
        <v>0.23710000000000001</v>
      </c>
    </row>
    <row r="2374" spans="29:47" x14ac:dyDescent="0.2">
      <c r="AC2374" s="50">
        <v>-26.280000000004701</v>
      </c>
      <c r="AU2374" s="200">
        <v>0.23719999999999999</v>
      </c>
    </row>
    <row r="2375" spans="29:47" x14ac:dyDescent="0.2">
      <c r="AC2375" s="50">
        <v>-26.2700000000047</v>
      </c>
      <c r="AU2375" s="200">
        <v>0.23730000000000001</v>
      </c>
    </row>
    <row r="2376" spans="29:47" x14ac:dyDescent="0.2">
      <c r="AC2376" s="50">
        <v>-26.260000000004698</v>
      </c>
      <c r="AU2376" s="200">
        <v>0.2374</v>
      </c>
    </row>
    <row r="2377" spans="29:47" x14ac:dyDescent="0.2">
      <c r="AC2377" s="50">
        <v>-26.2500000000047</v>
      </c>
      <c r="AU2377" s="200">
        <v>0.23749999999999999</v>
      </c>
    </row>
    <row r="2378" spans="29:47" x14ac:dyDescent="0.2">
      <c r="AC2378" s="50">
        <v>-26.240000000004699</v>
      </c>
      <c r="AU2378" s="200">
        <v>0.23760000000000001</v>
      </c>
    </row>
    <row r="2379" spans="29:47" x14ac:dyDescent="0.2">
      <c r="AC2379" s="50">
        <v>-26.230000000004701</v>
      </c>
      <c r="AU2379" s="200">
        <v>0.23769999999999999</v>
      </c>
    </row>
    <row r="2380" spans="29:47" x14ac:dyDescent="0.2">
      <c r="AC2380" s="50">
        <v>-26.220000000004699</v>
      </c>
      <c r="AU2380" s="200">
        <v>0.23780000000000001</v>
      </c>
    </row>
    <row r="2381" spans="29:47" x14ac:dyDescent="0.2">
      <c r="AC2381" s="50">
        <v>-26.210000000004701</v>
      </c>
      <c r="AU2381" s="200">
        <v>0.2379</v>
      </c>
    </row>
    <row r="2382" spans="29:47" x14ac:dyDescent="0.2">
      <c r="AC2382" s="50">
        <v>-26.2000000000047</v>
      </c>
      <c r="AU2382" s="200">
        <v>0.23799999999999999</v>
      </c>
    </row>
    <row r="2383" spans="29:47" x14ac:dyDescent="0.2">
      <c r="AC2383" s="50">
        <v>-26.190000000004702</v>
      </c>
      <c r="AU2383" s="200">
        <v>0.23810000000000001</v>
      </c>
    </row>
    <row r="2384" spans="29:47" x14ac:dyDescent="0.2">
      <c r="AC2384" s="50">
        <v>-26.1800000000047</v>
      </c>
      <c r="AU2384" s="200">
        <v>0.2382</v>
      </c>
    </row>
    <row r="2385" spans="29:47" x14ac:dyDescent="0.2">
      <c r="AC2385" s="50">
        <v>-26.170000000004698</v>
      </c>
      <c r="AU2385" s="200">
        <v>0.23830000000000001</v>
      </c>
    </row>
    <row r="2386" spans="29:47" x14ac:dyDescent="0.2">
      <c r="AC2386" s="50">
        <v>-26.1600000000047</v>
      </c>
      <c r="AU2386" s="200">
        <v>0.2384</v>
      </c>
    </row>
    <row r="2387" spans="29:47" x14ac:dyDescent="0.2">
      <c r="AC2387" s="50">
        <v>-26.150000000004699</v>
      </c>
      <c r="AU2387" s="200">
        <v>0.23849999999999999</v>
      </c>
    </row>
    <row r="2388" spans="29:47" x14ac:dyDescent="0.2">
      <c r="AC2388" s="50">
        <v>-26.140000000004701</v>
      </c>
      <c r="AU2388" s="200">
        <v>0.23860000000000001</v>
      </c>
    </row>
    <row r="2389" spans="29:47" x14ac:dyDescent="0.2">
      <c r="AC2389" s="50">
        <v>-26.130000000004699</v>
      </c>
      <c r="AU2389" s="200">
        <v>0.2387</v>
      </c>
    </row>
    <row r="2390" spans="29:47" x14ac:dyDescent="0.2">
      <c r="AC2390" s="50">
        <v>-26.120000000004801</v>
      </c>
      <c r="AU2390" s="200">
        <v>0.23880000000000001</v>
      </c>
    </row>
    <row r="2391" spans="29:47" x14ac:dyDescent="0.2">
      <c r="AC2391" s="50">
        <v>-26.110000000004799</v>
      </c>
      <c r="AU2391" s="200">
        <v>0.2389</v>
      </c>
    </row>
    <row r="2392" spans="29:47" x14ac:dyDescent="0.2">
      <c r="AC2392" s="50">
        <v>-26.100000000004801</v>
      </c>
      <c r="AU2392" s="200">
        <v>0.23899999999999999</v>
      </c>
    </row>
    <row r="2393" spans="29:47" x14ac:dyDescent="0.2">
      <c r="AC2393" s="50">
        <v>-26.0900000000048</v>
      </c>
      <c r="AU2393" s="200">
        <v>0.23910000000000001</v>
      </c>
    </row>
    <row r="2394" spans="29:47" x14ac:dyDescent="0.2">
      <c r="AC2394" s="50">
        <v>-26.080000000004802</v>
      </c>
      <c r="AU2394" s="200">
        <v>0.2392</v>
      </c>
    </row>
    <row r="2395" spans="29:47" x14ac:dyDescent="0.2">
      <c r="AC2395" s="50">
        <v>-26.0700000000048</v>
      </c>
      <c r="AU2395" s="200">
        <v>0.23930000000000001</v>
      </c>
    </row>
    <row r="2396" spans="29:47" x14ac:dyDescent="0.2">
      <c r="AC2396" s="50">
        <v>-26.060000000004798</v>
      </c>
      <c r="AU2396" s="200">
        <v>0.2394</v>
      </c>
    </row>
    <row r="2397" spans="29:47" x14ac:dyDescent="0.2">
      <c r="AC2397" s="50">
        <v>-26.0500000000048</v>
      </c>
      <c r="AU2397" s="200">
        <v>0.23949999999999999</v>
      </c>
    </row>
    <row r="2398" spans="29:47" x14ac:dyDescent="0.2">
      <c r="AC2398" s="50">
        <v>-26.040000000004799</v>
      </c>
      <c r="AU2398" s="200">
        <v>0.23960000000000001</v>
      </c>
    </row>
    <row r="2399" spans="29:47" x14ac:dyDescent="0.2">
      <c r="AC2399" s="50">
        <v>-26.030000000004801</v>
      </c>
      <c r="AU2399" s="200">
        <v>0.2397</v>
      </c>
    </row>
    <row r="2400" spans="29:47" x14ac:dyDescent="0.2">
      <c r="AC2400" s="50">
        <v>-26.020000000004799</v>
      </c>
      <c r="AU2400" s="200">
        <v>0.23980000000000001</v>
      </c>
    </row>
    <row r="2401" spans="29:47" x14ac:dyDescent="0.2">
      <c r="AC2401" s="50">
        <v>-26.010000000004801</v>
      </c>
      <c r="AU2401" s="200">
        <v>0.2399</v>
      </c>
    </row>
    <row r="2402" spans="29:47" x14ac:dyDescent="0.2">
      <c r="AC2402" s="50">
        <v>-26.0000000000048</v>
      </c>
      <c r="AU2402" s="200">
        <v>0.24</v>
      </c>
    </row>
    <row r="2403" spans="29:47" x14ac:dyDescent="0.2">
      <c r="AC2403" s="50">
        <v>-25.990000000004802</v>
      </c>
      <c r="AU2403" s="200">
        <v>0.24010000000000001</v>
      </c>
    </row>
    <row r="2404" spans="29:47" x14ac:dyDescent="0.2">
      <c r="AC2404" s="50">
        <v>-25.9800000000048</v>
      </c>
      <c r="AU2404" s="200">
        <v>0.2402</v>
      </c>
    </row>
    <row r="2405" spans="29:47" x14ac:dyDescent="0.2">
      <c r="AC2405" s="50">
        <v>-25.970000000004799</v>
      </c>
      <c r="AU2405" s="200">
        <v>0.24030000000000001</v>
      </c>
    </row>
    <row r="2406" spans="29:47" x14ac:dyDescent="0.2">
      <c r="AC2406" s="50">
        <v>-25.960000000004801</v>
      </c>
      <c r="AU2406" s="200">
        <v>0.2404</v>
      </c>
    </row>
    <row r="2407" spans="29:47" x14ac:dyDescent="0.2">
      <c r="AC2407" s="50">
        <v>-25.950000000004799</v>
      </c>
      <c r="AU2407" s="200">
        <v>0.24049999999999999</v>
      </c>
    </row>
    <row r="2408" spans="29:47" x14ac:dyDescent="0.2">
      <c r="AC2408" s="50">
        <v>-25.940000000004801</v>
      </c>
      <c r="AU2408" s="200">
        <v>0.24060000000000001</v>
      </c>
    </row>
    <row r="2409" spans="29:47" x14ac:dyDescent="0.2">
      <c r="AC2409" s="50">
        <v>-25.930000000004799</v>
      </c>
      <c r="AU2409" s="200">
        <v>0.2407</v>
      </c>
    </row>
    <row r="2410" spans="29:47" x14ac:dyDescent="0.2">
      <c r="AC2410" s="50">
        <v>-25.920000000004801</v>
      </c>
      <c r="AU2410" s="200">
        <v>0.24079999999999999</v>
      </c>
    </row>
    <row r="2411" spans="29:47" x14ac:dyDescent="0.2">
      <c r="AC2411" s="50">
        <v>-25.9100000000048</v>
      </c>
      <c r="AU2411" s="200">
        <v>0.2409</v>
      </c>
    </row>
    <row r="2412" spans="29:47" x14ac:dyDescent="0.2">
      <c r="AC2412" s="50">
        <v>-25.900000000004798</v>
      </c>
      <c r="AU2412" s="200">
        <v>0.24099999999999999</v>
      </c>
    </row>
    <row r="2413" spans="29:47" x14ac:dyDescent="0.2">
      <c r="AC2413" s="50">
        <v>-25.8900000000048</v>
      </c>
      <c r="AU2413" s="200">
        <v>0.24110000000000001</v>
      </c>
    </row>
    <row r="2414" spans="29:47" x14ac:dyDescent="0.2">
      <c r="AC2414" s="50">
        <v>-25.880000000004799</v>
      </c>
      <c r="AU2414" s="200">
        <v>0.2412</v>
      </c>
    </row>
    <row r="2415" spans="29:47" x14ac:dyDescent="0.2">
      <c r="AC2415" s="50">
        <v>-25.870000000004801</v>
      </c>
      <c r="AU2415" s="200">
        <v>0.24129999999999999</v>
      </c>
    </row>
    <row r="2416" spans="29:47" x14ac:dyDescent="0.2">
      <c r="AC2416" s="50">
        <v>-25.860000000004799</v>
      </c>
      <c r="AU2416" s="200">
        <v>0.2414</v>
      </c>
    </row>
    <row r="2417" spans="29:47" x14ac:dyDescent="0.2">
      <c r="AC2417" s="50">
        <v>-25.850000000004801</v>
      </c>
      <c r="AU2417" s="200">
        <v>0.24149999999999999</v>
      </c>
    </row>
    <row r="2418" spans="29:47" x14ac:dyDescent="0.2">
      <c r="AC2418" s="50">
        <v>-25.8400000000048</v>
      </c>
      <c r="AU2418" s="200">
        <v>0.24160000000000001</v>
      </c>
    </row>
    <row r="2419" spans="29:47" x14ac:dyDescent="0.2">
      <c r="AC2419" s="50">
        <v>-25.830000000004802</v>
      </c>
      <c r="AU2419" s="200">
        <v>0.2417</v>
      </c>
    </row>
    <row r="2420" spans="29:47" x14ac:dyDescent="0.2">
      <c r="AC2420" s="50">
        <v>-25.8200000000048</v>
      </c>
      <c r="AU2420" s="200">
        <v>0.24179999999999999</v>
      </c>
    </row>
    <row r="2421" spans="29:47" x14ac:dyDescent="0.2">
      <c r="AC2421" s="50">
        <v>-25.810000000004798</v>
      </c>
      <c r="AU2421" s="200">
        <v>0.2419</v>
      </c>
    </row>
    <row r="2422" spans="29:47" x14ac:dyDescent="0.2">
      <c r="AC2422" s="50">
        <v>-25.8000000000048</v>
      </c>
      <c r="AU2422" s="200">
        <v>0.24199999999999999</v>
      </c>
    </row>
    <row r="2423" spans="29:47" x14ac:dyDescent="0.2">
      <c r="AC2423" s="50">
        <v>-25.790000000004799</v>
      </c>
      <c r="AU2423" s="200">
        <v>0.24210000000000001</v>
      </c>
    </row>
    <row r="2424" spans="29:47" x14ac:dyDescent="0.2">
      <c r="AC2424" s="50">
        <v>-25.780000000004801</v>
      </c>
      <c r="AU2424" s="200">
        <v>0.2422</v>
      </c>
    </row>
    <row r="2425" spans="29:47" x14ac:dyDescent="0.2">
      <c r="AC2425" s="50">
        <v>-25.770000000004799</v>
      </c>
      <c r="AU2425" s="200">
        <v>0.24229999999999999</v>
      </c>
    </row>
    <row r="2426" spans="29:47" x14ac:dyDescent="0.2">
      <c r="AC2426" s="50">
        <v>-25.760000000004801</v>
      </c>
      <c r="AU2426" s="200">
        <v>0.2424</v>
      </c>
    </row>
    <row r="2427" spans="29:47" x14ac:dyDescent="0.2">
      <c r="AC2427" s="50">
        <v>-25.7500000000048</v>
      </c>
      <c r="AU2427" s="200">
        <v>0.24249999999999999</v>
      </c>
    </row>
    <row r="2428" spans="29:47" x14ac:dyDescent="0.2">
      <c r="AC2428" s="50">
        <v>-25.740000000004802</v>
      </c>
      <c r="AU2428" s="200">
        <v>0.24260000000000001</v>
      </c>
    </row>
    <row r="2429" spans="29:47" x14ac:dyDescent="0.2">
      <c r="AC2429" s="50">
        <v>-25.7300000000048</v>
      </c>
      <c r="AU2429" s="200">
        <v>0.2427</v>
      </c>
    </row>
    <row r="2430" spans="29:47" x14ac:dyDescent="0.2">
      <c r="AC2430" s="50">
        <v>-25.720000000004799</v>
      </c>
      <c r="AU2430" s="200">
        <v>0.24279999999999999</v>
      </c>
    </row>
    <row r="2431" spans="29:47" x14ac:dyDescent="0.2">
      <c r="AC2431" s="50">
        <v>-25.710000000004801</v>
      </c>
      <c r="AU2431" s="200">
        <v>0.2429</v>
      </c>
    </row>
    <row r="2432" spans="29:47" x14ac:dyDescent="0.2">
      <c r="AC2432" s="50">
        <v>-25.700000000004799</v>
      </c>
      <c r="AU2432" s="200">
        <v>0.24299999999999999</v>
      </c>
    </row>
    <row r="2433" spans="29:47" x14ac:dyDescent="0.2">
      <c r="AC2433" s="50">
        <v>-25.690000000004801</v>
      </c>
      <c r="AU2433" s="200">
        <v>0.24310000000000001</v>
      </c>
    </row>
    <row r="2434" spans="29:47" x14ac:dyDescent="0.2">
      <c r="AC2434" s="50">
        <v>-25.680000000004799</v>
      </c>
      <c r="AU2434" s="200">
        <v>0.2432</v>
      </c>
    </row>
    <row r="2435" spans="29:47" x14ac:dyDescent="0.2">
      <c r="AC2435" s="50">
        <v>-25.670000000004801</v>
      </c>
      <c r="AU2435" s="200">
        <v>0.24329999999999999</v>
      </c>
    </row>
    <row r="2436" spans="29:47" x14ac:dyDescent="0.2">
      <c r="AC2436" s="50">
        <v>-25.6600000000048</v>
      </c>
      <c r="AU2436" s="200">
        <v>0.24340000000000001</v>
      </c>
    </row>
    <row r="2437" spans="29:47" x14ac:dyDescent="0.2">
      <c r="AC2437" s="50">
        <v>-25.650000000004798</v>
      </c>
      <c r="AU2437" s="200">
        <v>0.24349999999999999</v>
      </c>
    </row>
    <row r="2438" spans="29:47" x14ac:dyDescent="0.2">
      <c r="AC2438" s="50">
        <v>-25.6400000000048</v>
      </c>
      <c r="AU2438" s="200">
        <v>0.24360000000000001</v>
      </c>
    </row>
    <row r="2439" spans="29:47" x14ac:dyDescent="0.2">
      <c r="AC2439" s="50">
        <v>-25.630000000004799</v>
      </c>
      <c r="AU2439" s="200">
        <v>0.2437</v>
      </c>
    </row>
    <row r="2440" spans="29:47" x14ac:dyDescent="0.2">
      <c r="AC2440" s="50">
        <v>-25.6200000000049</v>
      </c>
      <c r="AU2440" s="200">
        <v>0.24379999999999999</v>
      </c>
    </row>
    <row r="2441" spans="29:47" x14ac:dyDescent="0.2">
      <c r="AC2441" s="50">
        <v>-25.610000000004899</v>
      </c>
      <c r="AU2441" s="200">
        <v>0.24390000000000001</v>
      </c>
    </row>
    <row r="2442" spans="29:47" x14ac:dyDescent="0.2">
      <c r="AC2442" s="50">
        <v>-25.600000000004901</v>
      </c>
      <c r="AU2442" s="200">
        <v>0.24399999999999999</v>
      </c>
    </row>
    <row r="2443" spans="29:47" x14ac:dyDescent="0.2">
      <c r="AC2443" s="50">
        <v>-25.590000000004899</v>
      </c>
      <c r="AU2443" s="200">
        <v>0.24410000000000001</v>
      </c>
    </row>
    <row r="2444" spans="29:47" x14ac:dyDescent="0.2">
      <c r="AC2444" s="50">
        <v>-25.580000000004901</v>
      </c>
      <c r="AU2444" s="200">
        <v>0.2442</v>
      </c>
    </row>
    <row r="2445" spans="29:47" x14ac:dyDescent="0.2">
      <c r="AC2445" s="50">
        <v>-25.570000000004899</v>
      </c>
      <c r="AU2445" s="200">
        <v>0.24429999999999999</v>
      </c>
    </row>
    <row r="2446" spans="29:47" x14ac:dyDescent="0.2">
      <c r="AC2446" s="50">
        <v>-25.560000000004901</v>
      </c>
      <c r="AU2446" s="200">
        <v>0.24440000000000001</v>
      </c>
    </row>
    <row r="2447" spans="29:47" x14ac:dyDescent="0.2">
      <c r="AC2447" s="50">
        <v>-25.5500000000049</v>
      </c>
      <c r="AU2447" s="200">
        <v>0.2445</v>
      </c>
    </row>
    <row r="2448" spans="29:47" x14ac:dyDescent="0.2">
      <c r="AC2448" s="50">
        <v>-25.540000000004898</v>
      </c>
      <c r="AU2448" s="200">
        <v>0.24460000000000001</v>
      </c>
    </row>
    <row r="2449" spans="29:47" x14ac:dyDescent="0.2">
      <c r="AC2449" s="50">
        <v>-25.5300000000049</v>
      </c>
      <c r="AU2449" s="200">
        <v>0.2447</v>
      </c>
    </row>
    <row r="2450" spans="29:47" x14ac:dyDescent="0.2">
      <c r="AC2450" s="50">
        <v>-25.520000000004899</v>
      </c>
      <c r="AU2450" s="200">
        <v>0.24479999999999999</v>
      </c>
    </row>
    <row r="2451" spans="29:47" x14ac:dyDescent="0.2">
      <c r="AC2451" s="50">
        <v>-25.510000000004901</v>
      </c>
      <c r="AU2451" s="200">
        <v>0.24490000000000001</v>
      </c>
    </row>
    <row r="2452" spans="29:47" x14ac:dyDescent="0.2">
      <c r="AC2452" s="50">
        <v>-25.500000000004899</v>
      </c>
      <c r="AU2452" s="200">
        <v>0.245</v>
      </c>
    </row>
    <row r="2453" spans="29:47" x14ac:dyDescent="0.2">
      <c r="AC2453" s="50">
        <v>-25.490000000004901</v>
      </c>
      <c r="AU2453" s="200">
        <v>0.24510000000000001</v>
      </c>
    </row>
    <row r="2454" spans="29:47" x14ac:dyDescent="0.2">
      <c r="AC2454" s="50">
        <v>-25.4800000000049</v>
      </c>
      <c r="AU2454" s="200">
        <v>0.2452</v>
      </c>
    </row>
    <row r="2455" spans="29:47" x14ac:dyDescent="0.2">
      <c r="AC2455" s="50">
        <v>-25.470000000004902</v>
      </c>
      <c r="AU2455" s="200">
        <v>0.24529999999999999</v>
      </c>
    </row>
    <row r="2456" spans="29:47" x14ac:dyDescent="0.2">
      <c r="AC2456" s="50">
        <v>-25.4600000000049</v>
      </c>
      <c r="AU2456" s="200">
        <v>0.24540000000000001</v>
      </c>
    </row>
    <row r="2457" spans="29:47" x14ac:dyDescent="0.2">
      <c r="AC2457" s="50">
        <v>-25.450000000004898</v>
      </c>
      <c r="AU2457" s="200">
        <v>0.2455</v>
      </c>
    </row>
    <row r="2458" spans="29:47" x14ac:dyDescent="0.2">
      <c r="AC2458" s="50">
        <v>-25.4400000000049</v>
      </c>
      <c r="AU2458" s="200">
        <v>0.24560000000000001</v>
      </c>
    </row>
    <row r="2459" spans="29:47" x14ac:dyDescent="0.2">
      <c r="AC2459" s="50">
        <v>-25.430000000004899</v>
      </c>
      <c r="AU2459" s="200">
        <v>0.2457</v>
      </c>
    </row>
    <row r="2460" spans="29:47" x14ac:dyDescent="0.2">
      <c r="AC2460" s="50">
        <v>-25.420000000004901</v>
      </c>
      <c r="AU2460" s="200">
        <v>0.24579999999999999</v>
      </c>
    </row>
    <row r="2461" spans="29:47" x14ac:dyDescent="0.2">
      <c r="AC2461" s="50">
        <v>-25.410000000004899</v>
      </c>
      <c r="AU2461" s="200">
        <v>0.24590000000000001</v>
      </c>
    </row>
    <row r="2462" spans="29:47" x14ac:dyDescent="0.2">
      <c r="AC2462" s="50">
        <v>-25.400000000004901</v>
      </c>
      <c r="AU2462" s="200">
        <v>0.246</v>
      </c>
    </row>
    <row r="2463" spans="29:47" x14ac:dyDescent="0.2">
      <c r="AC2463" s="50">
        <v>-25.3900000000049</v>
      </c>
      <c r="AU2463" s="200">
        <v>0.24610000000000001</v>
      </c>
    </row>
    <row r="2464" spans="29:47" x14ac:dyDescent="0.2">
      <c r="AC2464" s="50">
        <v>-25.380000000004902</v>
      </c>
      <c r="AU2464" s="200">
        <v>0.2462</v>
      </c>
    </row>
    <row r="2465" spans="29:47" x14ac:dyDescent="0.2">
      <c r="AC2465" s="50">
        <v>-25.3700000000049</v>
      </c>
      <c r="AU2465" s="200">
        <v>0.24629999999999999</v>
      </c>
    </row>
    <row r="2466" spans="29:47" x14ac:dyDescent="0.2">
      <c r="AC2466" s="50">
        <v>-25.360000000004899</v>
      </c>
      <c r="AU2466" s="200">
        <v>0.24640000000000001</v>
      </c>
    </row>
    <row r="2467" spans="29:47" x14ac:dyDescent="0.2">
      <c r="AC2467" s="50">
        <v>-25.350000000004901</v>
      </c>
      <c r="AU2467" s="200">
        <v>0.2465</v>
      </c>
    </row>
    <row r="2468" spans="29:47" x14ac:dyDescent="0.2">
      <c r="AC2468" s="50">
        <v>-25.340000000004899</v>
      </c>
      <c r="AU2468" s="200">
        <v>0.24660000000000001</v>
      </c>
    </row>
    <row r="2469" spans="29:47" x14ac:dyDescent="0.2">
      <c r="AC2469" s="50">
        <v>-25.330000000004901</v>
      </c>
      <c r="AU2469" s="200">
        <v>0.2467</v>
      </c>
    </row>
    <row r="2470" spans="29:47" x14ac:dyDescent="0.2">
      <c r="AC2470" s="50">
        <v>-25.320000000004899</v>
      </c>
      <c r="AU2470" s="200">
        <v>0.24679999999999999</v>
      </c>
    </row>
    <row r="2471" spans="29:47" x14ac:dyDescent="0.2">
      <c r="AC2471" s="50">
        <v>-25.310000000004901</v>
      </c>
      <c r="AU2471" s="200">
        <v>0.24690000000000001</v>
      </c>
    </row>
    <row r="2472" spans="29:47" x14ac:dyDescent="0.2">
      <c r="AC2472" s="50">
        <v>-25.3000000000049</v>
      </c>
      <c r="AU2472" s="200">
        <v>0.247</v>
      </c>
    </row>
    <row r="2473" spans="29:47" x14ac:dyDescent="0.2">
      <c r="AC2473" s="50">
        <v>-25.290000000004898</v>
      </c>
      <c r="AU2473" s="200">
        <v>0.24709999999999999</v>
      </c>
    </row>
    <row r="2474" spans="29:47" x14ac:dyDescent="0.2">
      <c r="AC2474" s="50">
        <v>-25.2800000000049</v>
      </c>
      <c r="AU2474" s="200">
        <v>0.2472</v>
      </c>
    </row>
    <row r="2475" spans="29:47" x14ac:dyDescent="0.2">
      <c r="AC2475" s="50">
        <v>-25.270000000004899</v>
      </c>
      <c r="AU2475" s="200">
        <v>0.24729999999999999</v>
      </c>
    </row>
    <row r="2476" spans="29:47" x14ac:dyDescent="0.2">
      <c r="AC2476" s="50">
        <v>-25.260000000004901</v>
      </c>
      <c r="AU2476" s="200">
        <v>0.24740000000000001</v>
      </c>
    </row>
    <row r="2477" spans="29:47" x14ac:dyDescent="0.2">
      <c r="AC2477" s="50">
        <v>-25.250000000004899</v>
      </c>
      <c r="AU2477" s="200">
        <v>0.2475</v>
      </c>
    </row>
    <row r="2478" spans="29:47" x14ac:dyDescent="0.2">
      <c r="AC2478" s="50">
        <v>-25.240000000004901</v>
      </c>
      <c r="AU2478" s="200">
        <v>0.24759999999999999</v>
      </c>
    </row>
    <row r="2479" spans="29:47" x14ac:dyDescent="0.2">
      <c r="AC2479" s="50">
        <v>-25.2300000000049</v>
      </c>
      <c r="AU2479" s="200">
        <v>0.2477</v>
      </c>
    </row>
    <row r="2480" spans="29:47" x14ac:dyDescent="0.2">
      <c r="AC2480" s="50">
        <v>-25.220000000004902</v>
      </c>
      <c r="AU2480" s="200">
        <v>0.24779999999999999</v>
      </c>
    </row>
    <row r="2481" spans="29:47" x14ac:dyDescent="0.2">
      <c r="AC2481" s="50">
        <v>-25.2100000000049</v>
      </c>
      <c r="AU2481" s="200">
        <v>0.24790000000000001</v>
      </c>
    </row>
    <row r="2482" spans="29:47" x14ac:dyDescent="0.2">
      <c r="AC2482" s="50">
        <v>-25.200000000004898</v>
      </c>
      <c r="AU2482" s="200">
        <v>0.248</v>
      </c>
    </row>
    <row r="2483" spans="29:47" x14ac:dyDescent="0.2">
      <c r="AC2483" s="50">
        <v>-25.1900000000049</v>
      </c>
      <c r="AU2483" s="200">
        <v>0.24809999999999999</v>
      </c>
    </row>
    <row r="2484" spans="29:47" x14ac:dyDescent="0.2">
      <c r="AC2484" s="50">
        <v>-25.180000000004899</v>
      </c>
      <c r="AU2484" s="200">
        <v>0.2482</v>
      </c>
    </row>
    <row r="2485" spans="29:47" x14ac:dyDescent="0.2">
      <c r="AC2485" s="50">
        <v>-25.170000000004901</v>
      </c>
      <c r="AU2485" s="200">
        <v>0.24829999999999999</v>
      </c>
    </row>
    <row r="2486" spans="29:47" x14ac:dyDescent="0.2">
      <c r="AC2486" s="50">
        <v>-25.160000000004899</v>
      </c>
      <c r="AU2486" s="200">
        <v>0.24840000000000001</v>
      </c>
    </row>
    <row r="2487" spans="29:47" x14ac:dyDescent="0.2">
      <c r="AC2487" s="50">
        <v>-25.150000000004901</v>
      </c>
      <c r="AU2487" s="200">
        <v>0.2485</v>
      </c>
    </row>
    <row r="2488" spans="29:47" x14ac:dyDescent="0.2">
      <c r="AC2488" s="50">
        <v>-25.1400000000049</v>
      </c>
      <c r="AU2488" s="200">
        <v>0.24859999999999999</v>
      </c>
    </row>
    <row r="2489" spans="29:47" x14ac:dyDescent="0.2">
      <c r="AC2489" s="50">
        <v>-25.130000000004902</v>
      </c>
      <c r="AU2489" s="200">
        <v>0.2487</v>
      </c>
    </row>
    <row r="2490" spans="29:47" x14ac:dyDescent="0.2">
      <c r="AC2490" s="50">
        <v>-25.1200000000049</v>
      </c>
      <c r="AU2490" s="200">
        <v>0.24879999999999999</v>
      </c>
    </row>
    <row r="2491" spans="29:47" x14ac:dyDescent="0.2">
      <c r="AC2491" s="50">
        <v>-25.110000000005002</v>
      </c>
      <c r="AU2491" s="200">
        <v>0.24890000000000001</v>
      </c>
    </row>
    <row r="2492" spans="29:47" x14ac:dyDescent="0.2">
      <c r="AC2492" s="50">
        <v>-25.100000000005</v>
      </c>
      <c r="AU2492" s="200">
        <v>0.249</v>
      </c>
    </row>
    <row r="2493" spans="29:47" x14ac:dyDescent="0.2">
      <c r="AC2493" s="50">
        <v>-25.090000000004999</v>
      </c>
      <c r="AU2493" s="200">
        <v>0.24909999999999999</v>
      </c>
    </row>
    <row r="2494" spans="29:47" x14ac:dyDescent="0.2">
      <c r="AC2494" s="50">
        <v>-25.080000000005001</v>
      </c>
      <c r="AU2494" s="200">
        <v>0.2492</v>
      </c>
    </row>
    <row r="2495" spans="29:47" x14ac:dyDescent="0.2">
      <c r="AC2495" s="50">
        <v>-25.070000000004999</v>
      </c>
      <c r="AU2495" s="200">
        <v>0.24929999999999999</v>
      </c>
    </row>
    <row r="2496" spans="29:47" x14ac:dyDescent="0.2">
      <c r="AC2496" s="50">
        <v>-25.060000000005001</v>
      </c>
      <c r="AU2496" s="200">
        <v>0.24940000000000001</v>
      </c>
    </row>
    <row r="2497" spans="29:47" x14ac:dyDescent="0.2">
      <c r="AC2497" s="50">
        <v>-25.050000000004999</v>
      </c>
      <c r="AU2497" s="200">
        <v>0.2495</v>
      </c>
    </row>
    <row r="2498" spans="29:47" x14ac:dyDescent="0.2">
      <c r="AC2498" s="50">
        <v>-25.040000000005001</v>
      </c>
      <c r="AU2498" s="200">
        <v>0.24959999999999999</v>
      </c>
    </row>
    <row r="2499" spans="29:47" x14ac:dyDescent="0.2">
      <c r="AC2499" s="50">
        <v>-25.030000000005</v>
      </c>
      <c r="AU2499" s="200">
        <v>0.24970000000000001</v>
      </c>
    </row>
    <row r="2500" spans="29:47" x14ac:dyDescent="0.2">
      <c r="AC2500" s="50">
        <v>-25.020000000004998</v>
      </c>
      <c r="AU2500" s="200">
        <v>0.24979999999999999</v>
      </c>
    </row>
    <row r="2501" spans="29:47" x14ac:dyDescent="0.2">
      <c r="AC2501" s="50">
        <v>-25.010000000005</v>
      </c>
      <c r="AU2501" s="200">
        <v>0.24990000000000001</v>
      </c>
    </row>
    <row r="2502" spans="29:47" x14ac:dyDescent="0.2">
      <c r="AC2502" s="50">
        <v>-25.000000000004999</v>
      </c>
      <c r="AU2502" s="200">
        <v>0.25</v>
      </c>
    </row>
    <row r="2503" spans="29:47" x14ac:dyDescent="0.2">
      <c r="AC2503" s="50">
        <v>-24.990000000005001</v>
      </c>
      <c r="AU2503" s="200">
        <v>0.25009999999999999</v>
      </c>
    </row>
    <row r="2504" spans="29:47" x14ac:dyDescent="0.2">
      <c r="AC2504" s="50">
        <v>-24.980000000004999</v>
      </c>
      <c r="AU2504" s="200">
        <v>0.25019999999999998</v>
      </c>
    </row>
    <row r="2505" spans="29:47" x14ac:dyDescent="0.2">
      <c r="AC2505" s="50">
        <v>-24.970000000005001</v>
      </c>
      <c r="AU2505" s="200">
        <v>0.25030000000000002</v>
      </c>
    </row>
    <row r="2506" spans="29:47" x14ac:dyDescent="0.2">
      <c r="AC2506" s="50">
        <v>-24.960000000005</v>
      </c>
      <c r="AU2506" s="200">
        <v>0.25040000000000001</v>
      </c>
    </row>
    <row r="2507" spans="29:47" x14ac:dyDescent="0.2">
      <c r="AC2507" s="50">
        <v>-24.950000000005002</v>
      </c>
      <c r="AU2507" s="200">
        <v>0.2505</v>
      </c>
    </row>
    <row r="2508" spans="29:47" x14ac:dyDescent="0.2">
      <c r="AC2508" s="50">
        <v>-24.940000000005</v>
      </c>
      <c r="AU2508" s="200">
        <v>0.25059999999999999</v>
      </c>
    </row>
    <row r="2509" spans="29:47" x14ac:dyDescent="0.2">
      <c r="AC2509" s="50">
        <v>-24.930000000004998</v>
      </c>
      <c r="AU2509" s="200">
        <v>0.25069999999999998</v>
      </c>
    </row>
    <row r="2510" spans="29:47" x14ac:dyDescent="0.2">
      <c r="AC2510" s="50">
        <v>-24.920000000005</v>
      </c>
      <c r="AU2510" s="200">
        <v>0.25080000000000002</v>
      </c>
    </row>
    <row r="2511" spans="29:47" x14ac:dyDescent="0.2">
      <c r="AC2511" s="50">
        <v>-24.910000000004999</v>
      </c>
      <c r="AU2511" s="200">
        <v>0.25090000000000001</v>
      </c>
    </row>
    <row r="2512" spans="29:47" x14ac:dyDescent="0.2">
      <c r="AC2512" s="50">
        <v>-24.900000000005001</v>
      </c>
      <c r="AU2512" s="200">
        <v>0.251</v>
      </c>
    </row>
    <row r="2513" spans="29:47" x14ac:dyDescent="0.2">
      <c r="AC2513" s="50">
        <v>-24.890000000004999</v>
      </c>
      <c r="AU2513" s="200">
        <v>0.25109999999999999</v>
      </c>
    </row>
    <row r="2514" spans="29:47" x14ac:dyDescent="0.2">
      <c r="AC2514" s="50">
        <v>-24.880000000005001</v>
      </c>
      <c r="AU2514" s="200">
        <v>0.25119999999999998</v>
      </c>
    </row>
    <row r="2515" spans="29:47" x14ac:dyDescent="0.2">
      <c r="AC2515" s="50">
        <v>-24.870000000005</v>
      </c>
      <c r="AU2515" s="200">
        <v>0.25130000000000002</v>
      </c>
    </row>
    <row r="2516" spans="29:47" x14ac:dyDescent="0.2">
      <c r="AC2516" s="50">
        <v>-24.860000000005002</v>
      </c>
      <c r="AU2516" s="200">
        <v>0.25140000000000001</v>
      </c>
    </row>
    <row r="2517" spans="29:47" x14ac:dyDescent="0.2">
      <c r="AC2517" s="50">
        <v>-24.850000000005</v>
      </c>
      <c r="AU2517" s="200">
        <v>0.2515</v>
      </c>
    </row>
    <row r="2518" spans="29:47" x14ac:dyDescent="0.2">
      <c r="AC2518" s="50">
        <v>-24.840000000004999</v>
      </c>
      <c r="AU2518" s="200">
        <v>0.25159999999999999</v>
      </c>
    </row>
    <row r="2519" spans="29:47" x14ac:dyDescent="0.2">
      <c r="AC2519" s="50">
        <v>-24.830000000005001</v>
      </c>
      <c r="AU2519" s="200">
        <v>0.25169999999999998</v>
      </c>
    </row>
    <row r="2520" spans="29:47" x14ac:dyDescent="0.2">
      <c r="AC2520" s="50">
        <v>-24.820000000004999</v>
      </c>
      <c r="AU2520" s="200">
        <v>0.25180000000000002</v>
      </c>
    </row>
    <row r="2521" spans="29:47" x14ac:dyDescent="0.2">
      <c r="AC2521" s="50">
        <v>-24.810000000005001</v>
      </c>
      <c r="AU2521" s="200">
        <v>0.25190000000000001</v>
      </c>
    </row>
    <row r="2522" spans="29:47" x14ac:dyDescent="0.2">
      <c r="AC2522" s="50">
        <v>-24.800000000004999</v>
      </c>
      <c r="AU2522" s="200">
        <v>0.252</v>
      </c>
    </row>
    <row r="2523" spans="29:47" x14ac:dyDescent="0.2">
      <c r="AC2523" s="50">
        <v>-24.790000000005001</v>
      </c>
      <c r="AU2523" s="200">
        <v>0.25209999999999999</v>
      </c>
    </row>
    <row r="2524" spans="29:47" x14ac:dyDescent="0.2">
      <c r="AC2524" s="50">
        <v>-24.780000000005</v>
      </c>
      <c r="AU2524" s="200">
        <v>0.25219999999999998</v>
      </c>
    </row>
    <row r="2525" spans="29:47" x14ac:dyDescent="0.2">
      <c r="AC2525" s="50">
        <v>-24.770000000004998</v>
      </c>
      <c r="AU2525" s="200">
        <v>0.25230000000000002</v>
      </c>
    </row>
    <row r="2526" spans="29:47" x14ac:dyDescent="0.2">
      <c r="AC2526" s="50">
        <v>-24.760000000005</v>
      </c>
      <c r="AU2526" s="200">
        <v>0.25240000000000001</v>
      </c>
    </row>
    <row r="2527" spans="29:47" x14ac:dyDescent="0.2">
      <c r="AC2527" s="50">
        <v>-24.750000000004999</v>
      </c>
      <c r="AU2527" s="200">
        <v>0.2525</v>
      </c>
    </row>
    <row r="2528" spans="29:47" x14ac:dyDescent="0.2">
      <c r="AC2528" s="50">
        <v>-24.740000000005001</v>
      </c>
      <c r="AU2528" s="200">
        <v>0.25259999999999999</v>
      </c>
    </row>
    <row r="2529" spans="29:47" x14ac:dyDescent="0.2">
      <c r="AC2529" s="50">
        <v>-24.730000000004999</v>
      </c>
      <c r="AU2529" s="200">
        <v>0.25269999999999998</v>
      </c>
    </row>
    <row r="2530" spans="29:47" x14ac:dyDescent="0.2">
      <c r="AC2530" s="50">
        <v>-24.720000000005001</v>
      </c>
      <c r="AU2530" s="200">
        <v>0.25280000000000002</v>
      </c>
    </row>
    <row r="2531" spans="29:47" x14ac:dyDescent="0.2">
      <c r="AC2531" s="50">
        <v>-24.710000000005</v>
      </c>
      <c r="AU2531" s="200">
        <v>0.25290000000000001</v>
      </c>
    </row>
    <row r="2532" spans="29:47" x14ac:dyDescent="0.2">
      <c r="AC2532" s="50">
        <v>-24.700000000005002</v>
      </c>
      <c r="AU2532" s="200">
        <v>0.253</v>
      </c>
    </row>
    <row r="2533" spans="29:47" x14ac:dyDescent="0.2">
      <c r="AC2533" s="50">
        <v>-24.690000000005</v>
      </c>
      <c r="AU2533" s="200">
        <v>0.25309999999999999</v>
      </c>
    </row>
    <row r="2534" spans="29:47" x14ac:dyDescent="0.2">
      <c r="AC2534" s="50">
        <v>-24.680000000004998</v>
      </c>
      <c r="AU2534" s="200">
        <v>0.25319999999999998</v>
      </c>
    </row>
    <row r="2535" spans="29:47" x14ac:dyDescent="0.2">
      <c r="AC2535" s="50">
        <v>-24.670000000005</v>
      </c>
      <c r="AU2535" s="200">
        <v>0.25330000000000003</v>
      </c>
    </row>
    <row r="2536" spans="29:47" x14ac:dyDescent="0.2">
      <c r="AC2536" s="50">
        <v>-24.660000000004999</v>
      </c>
      <c r="AU2536" s="200">
        <v>0.25340000000000001</v>
      </c>
    </row>
    <row r="2537" spans="29:47" x14ac:dyDescent="0.2">
      <c r="AC2537" s="50">
        <v>-24.650000000005001</v>
      </c>
      <c r="AU2537" s="200">
        <v>0.2535</v>
      </c>
    </row>
    <row r="2538" spans="29:47" x14ac:dyDescent="0.2">
      <c r="AC2538" s="50">
        <v>-24.640000000004999</v>
      </c>
      <c r="AU2538" s="200">
        <v>0.25359999999999999</v>
      </c>
    </row>
    <row r="2539" spans="29:47" x14ac:dyDescent="0.2">
      <c r="AC2539" s="50">
        <v>-24.630000000005001</v>
      </c>
      <c r="AU2539" s="200">
        <v>0.25369999999999998</v>
      </c>
    </row>
    <row r="2540" spans="29:47" x14ac:dyDescent="0.2">
      <c r="AC2540" s="50">
        <v>-24.620000000005</v>
      </c>
      <c r="AU2540" s="200">
        <v>0.25380000000000003</v>
      </c>
    </row>
    <row r="2541" spans="29:47" x14ac:dyDescent="0.2">
      <c r="AC2541" s="50">
        <v>-24.610000000005101</v>
      </c>
      <c r="AU2541" s="200">
        <v>0.25390000000000001</v>
      </c>
    </row>
    <row r="2542" spans="29:47" x14ac:dyDescent="0.2">
      <c r="AC2542" s="50">
        <v>-24.6000000000051</v>
      </c>
      <c r="AU2542" s="200">
        <v>0.254</v>
      </c>
    </row>
    <row r="2543" spans="29:47" x14ac:dyDescent="0.2">
      <c r="AC2543" s="50">
        <v>-24.590000000005102</v>
      </c>
      <c r="AU2543" s="200">
        <v>0.25409999999999999</v>
      </c>
    </row>
    <row r="2544" spans="29:47" x14ac:dyDescent="0.2">
      <c r="AC2544" s="50">
        <v>-24.5800000000051</v>
      </c>
      <c r="AU2544" s="200">
        <v>0.25419999999999998</v>
      </c>
    </row>
    <row r="2545" spans="29:47" x14ac:dyDescent="0.2">
      <c r="AC2545" s="50">
        <v>-24.570000000005098</v>
      </c>
      <c r="AU2545" s="200">
        <v>0.25430000000000003</v>
      </c>
    </row>
    <row r="2546" spans="29:47" x14ac:dyDescent="0.2">
      <c r="AC2546" s="50">
        <v>-24.5600000000051</v>
      </c>
      <c r="AU2546" s="200">
        <v>0.25440000000000002</v>
      </c>
    </row>
    <row r="2547" spans="29:47" x14ac:dyDescent="0.2">
      <c r="AC2547" s="50">
        <v>-24.550000000005099</v>
      </c>
      <c r="AU2547" s="200">
        <v>0.2545</v>
      </c>
    </row>
    <row r="2548" spans="29:47" x14ac:dyDescent="0.2">
      <c r="AC2548" s="50">
        <v>-24.540000000005101</v>
      </c>
      <c r="AU2548" s="200">
        <v>0.25459999999999999</v>
      </c>
    </row>
    <row r="2549" spans="29:47" x14ac:dyDescent="0.2">
      <c r="AC2549" s="50">
        <v>-24.530000000005099</v>
      </c>
      <c r="AU2549" s="200">
        <v>0.25469999999999998</v>
      </c>
    </row>
    <row r="2550" spans="29:47" x14ac:dyDescent="0.2">
      <c r="AC2550" s="50">
        <v>-24.520000000005101</v>
      </c>
      <c r="AU2550" s="200">
        <v>0.25480000000000003</v>
      </c>
    </row>
    <row r="2551" spans="29:47" x14ac:dyDescent="0.2">
      <c r="AC2551" s="50">
        <v>-24.5100000000051</v>
      </c>
      <c r="AU2551" s="200">
        <v>0.25490000000000002</v>
      </c>
    </row>
    <row r="2552" spans="29:47" x14ac:dyDescent="0.2">
      <c r="AC2552" s="50">
        <v>-24.500000000005102</v>
      </c>
      <c r="AU2552" s="200">
        <v>0.255</v>
      </c>
    </row>
    <row r="2553" spans="29:47" x14ac:dyDescent="0.2">
      <c r="AC2553" s="50">
        <v>-24.4900000000051</v>
      </c>
      <c r="AU2553" s="200">
        <v>0.25509999999999999</v>
      </c>
    </row>
    <row r="2554" spans="29:47" x14ac:dyDescent="0.2">
      <c r="AC2554" s="50">
        <v>-24.480000000005099</v>
      </c>
      <c r="AU2554" s="200">
        <v>0.25519999999999998</v>
      </c>
    </row>
    <row r="2555" spans="29:47" x14ac:dyDescent="0.2">
      <c r="AC2555" s="50">
        <v>-24.470000000005101</v>
      </c>
      <c r="AU2555" s="200">
        <v>0.25530000000000003</v>
      </c>
    </row>
    <row r="2556" spans="29:47" x14ac:dyDescent="0.2">
      <c r="AC2556" s="50">
        <v>-24.460000000005099</v>
      </c>
      <c r="AU2556" s="200">
        <v>0.25540000000000002</v>
      </c>
    </row>
    <row r="2557" spans="29:47" x14ac:dyDescent="0.2">
      <c r="AC2557" s="50">
        <v>-24.450000000005101</v>
      </c>
      <c r="AU2557" s="200">
        <v>0.2555</v>
      </c>
    </row>
    <row r="2558" spans="29:47" x14ac:dyDescent="0.2">
      <c r="AC2558" s="50">
        <v>-24.440000000005099</v>
      </c>
      <c r="AU2558" s="200">
        <v>0.25559999999999999</v>
      </c>
    </row>
    <row r="2559" spans="29:47" x14ac:dyDescent="0.2">
      <c r="AC2559" s="50">
        <v>-24.430000000005101</v>
      </c>
      <c r="AU2559" s="200">
        <v>0.25569999999999998</v>
      </c>
    </row>
    <row r="2560" spans="29:47" x14ac:dyDescent="0.2">
      <c r="AC2560" s="50">
        <v>-24.4200000000051</v>
      </c>
      <c r="AU2560" s="200">
        <v>0.25580000000000003</v>
      </c>
    </row>
    <row r="2561" spans="29:47" x14ac:dyDescent="0.2">
      <c r="AC2561" s="50">
        <v>-24.410000000005098</v>
      </c>
      <c r="AU2561" s="200">
        <v>0.25590000000000002</v>
      </c>
    </row>
    <row r="2562" spans="29:47" x14ac:dyDescent="0.2">
      <c r="AC2562" s="50">
        <v>-24.4000000000051</v>
      </c>
      <c r="AU2562" s="200">
        <v>0.25600000000000001</v>
      </c>
    </row>
    <row r="2563" spans="29:47" x14ac:dyDescent="0.2">
      <c r="AC2563" s="50">
        <v>-24.390000000005099</v>
      </c>
      <c r="AU2563" s="200">
        <v>0.25609999999999999</v>
      </c>
    </row>
    <row r="2564" spans="29:47" x14ac:dyDescent="0.2">
      <c r="AC2564" s="50">
        <v>-24.380000000005101</v>
      </c>
      <c r="AU2564" s="200">
        <v>0.25619999999999998</v>
      </c>
    </row>
    <row r="2565" spans="29:47" x14ac:dyDescent="0.2">
      <c r="AC2565" s="50">
        <v>-24.370000000005099</v>
      </c>
      <c r="AU2565" s="200">
        <v>0.25629999999999997</v>
      </c>
    </row>
    <row r="2566" spans="29:47" x14ac:dyDescent="0.2">
      <c r="AC2566" s="50">
        <v>-24.360000000005101</v>
      </c>
      <c r="AU2566" s="200">
        <v>0.25640000000000002</v>
      </c>
    </row>
    <row r="2567" spans="29:47" x14ac:dyDescent="0.2">
      <c r="AC2567" s="50">
        <v>-24.3500000000051</v>
      </c>
      <c r="AU2567" s="200">
        <v>0.25650000000000001</v>
      </c>
    </row>
    <row r="2568" spans="29:47" x14ac:dyDescent="0.2">
      <c r="AC2568" s="50">
        <v>-24.340000000005102</v>
      </c>
      <c r="AU2568" s="200">
        <v>0.25659999999999999</v>
      </c>
    </row>
    <row r="2569" spans="29:47" x14ac:dyDescent="0.2">
      <c r="AC2569" s="50">
        <v>-24.3300000000051</v>
      </c>
      <c r="AU2569" s="200">
        <v>0.25669999999999998</v>
      </c>
    </row>
    <row r="2570" spans="29:47" x14ac:dyDescent="0.2">
      <c r="AC2570" s="50">
        <v>-24.320000000005098</v>
      </c>
      <c r="AU2570" s="200">
        <v>0.25679999999999997</v>
      </c>
    </row>
    <row r="2571" spans="29:47" x14ac:dyDescent="0.2">
      <c r="AC2571" s="50">
        <v>-24.3100000000051</v>
      </c>
      <c r="AU2571" s="200">
        <v>0.25690000000000002</v>
      </c>
    </row>
    <row r="2572" spans="29:47" x14ac:dyDescent="0.2">
      <c r="AC2572" s="50">
        <v>-24.300000000005099</v>
      </c>
      <c r="AU2572" s="200">
        <v>0.25700000000000001</v>
      </c>
    </row>
    <row r="2573" spans="29:47" x14ac:dyDescent="0.2">
      <c r="AC2573" s="50">
        <v>-24.290000000005101</v>
      </c>
      <c r="AU2573" s="200">
        <v>0.2571</v>
      </c>
    </row>
    <row r="2574" spans="29:47" x14ac:dyDescent="0.2">
      <c r="AC2574" s="50">
        <v>-24.280000000005099</v>
      </c>
      <c r="AU2574" s="200">
        <v>0.25719999999999998</v>
      </c>
    </row>
    <row r="2575" spans="29:47" x14ac:dyDescent="0.2">
      <c r="AC2575" s="50">
        <v>-24.270000000005101</v>
      </c>
      <c r="AU2575" s="200">
        <v>0.25729999999999997</v>
      </c>
    </row>
    <row r="2576" spans="29:47" x14ac:dyDescent="0.2">
      <c r="AC2576" s="50">
        <v>-24.2600000000051</v>
      </c>
      <c r="AU2576" s="200">
        <v>0.25740000000000002</v>
      </c>
    </row>
    <row r="2577" spans="29:47" x14ac:dyDescent="0.2">
      <c r="AC2577" s="50">
        <v>-24.250000000005102</v>
      </c>
      <c r="AU2577" s="200">
        <v>0.25750000000000001</v>
      </c>
    </row>
    <row r="2578" spans="29:47" x14ac:dyDescent="0.2">
      <c r="AC2578" s="50">
        <v>-24.2400000000051</v>
      </c>
      <c r="AU2578" s="200">
        <v>0.2576</v>
      </c>
    </row>
    <row r="2579" spans="29:47" x14ac:dyDescent="0.2">
      <c r="AC2579" s="50">
        <v>-24.230000000005099</v>
      </c>
      <c r="AU2579" s="200">
        <v>0.25769999999999998</v>
      </c>
    </row>
    <row r="2580" spans="29:47" x14ac:dyDescent="0.2">
      <c r="AC2580" s="50">
        <v>-24.220000000005101</v>
      </c>
      <c r="AU2580" s="200">
        <v>0.25779999999999997</v>
      </c>
    </row>
    <row r="2581" spans="29:47" x14ac:dyDescent="0.2">
      <c r="AC2581" s="50">
        <v>-24.210000000005099</v>
      </c>
      <c r="AU2581" s="200">
        <v>0.25790000000000002</v>
      </c>
    </row>
    <row r="2582" spans="29:47" x14ac:dyDescent="0.2">
      <c r="AC2582" s="50">
        <v>-24.200000000005101</v>
      </c>
      <c r="AU2582" s="200">
        <v>0.25800000000000001</v>
      </c>
    </row>
    <row r="2583" spans="29:47" x14ac:dyDescent="0.2">
      <c r="AC2583" s="50">
        <v>-24.190000000005099</v>
      </c>
      <c r="AU2583" s="200">
        <v>0.2581</v>
      </c>
    </row>
    <row r="2584" spans="29:47" x14ac:dyDescent="0.2">
      <c r="AC2584" s="50">
        <v>-24.180000000005101</v>
      </c>
      <c r="AU2584" s="200">
        <v>0.25819999999999999</v>
      </c>
    </row>
    <row r="2585" spans="29:47" x14ac:dyDescent="0.2">
      <c r="AC2585" s="50">
        <v>-24.1700000000051</v>
      </c>
      <c r="AU2585" s="200">
        <v>0.25829999999999997</v>
      </c>
    </row>
    <row r="2586" spans="29:47" x14ac:dyDescent="0.2">
      <c r="AC2586" s="50">
        <v>-24.160000000005098</v>
      </c>
      <c r="AU2586" s="200">
        <v>0.25840000000000002</v>
      </c>
    </row>
    <row r="2587" spans="29:47" x14ac:dyDescent="0.2">
      <c r="AC2587" s="50">
        <v>-24.1500000000051</v>
      </c>
      <c r="AU2587" s="200">
        <v>0.25850000000000001</v>
      </c>
    </row>
    <row r="2588" spans="29:47" x14ac:dyDescent="0.2">
      <c r="AC2588" s="50">
        <v>-24.140000000005099</v>
      </c>
      <c r="AU2588" s="200">
        <v>0.2586</v>
      </c>
    </row>
    <row r="2589" spans="29:47" x14ac:dyDescent="0.2">
      <c r="AC2589" s="50">
        <v>-24.130000000005101</v>
      </c>
      <c r="AU2589" s="200">
        <v>0.25869999999999999</v>
      </c>
    </row>
    <row r="2590" spans="29:47" x14ac:dyDescent="0.2">
      <c r="AC2590" s="50">
        <v>-24.120000000005099</v>
      </c>
      <c r="AU2590" s="200">
        <v>0.25879999999999997</v>
      </c>
    </row>
    <row r="2591" spans="29:47" x14ac:dyDescent="0.2">
      <c r="AC2591" s="50">
        <v>-24.110000000005201</v>
      </c>
      <c r="AU2591" s="200">
        <v>0.25890000000000002</v>
      </c>
    </row>
    <row r="2592" spans="29:47" x14ac:dyDescent="0.2">
      <c r="AC2592" s="50">
        <v>-24.100000000005199</v>
      </c>
      <c r="AU2592" s="200">
        <v>0.25900000000000001</v>
      </c>
    </row>
    <row r="2593" spans="29:47" x14ac:dyDescent="0.2">
      <c r="AC2593" s="50">
        <v>-24.090000000005201</v>
      </c>
      <c r="AU2593" s="200">
        <v>0.2591</v>
      </c>
    </row>
    <row r="2594" spans="29:47" x14ac:dyDescent="0.2">
      <c r="AC2594" s="50">
        <v>-24.080000000005199</v>
      </c>
      <c r="AU2594" s="200">
        <v>0.25919999999999999</v>
      </c>
    </row>
    <row r="2595" spans="29:47" x14ac:dyDescent="0.2">
      <c r="AC2595" s="50">
        <v>-24.070000000005201</v>
      </c>
      <c r="AU2595" s="200">
        <v>0.25929999999999997</v>
      </c>
    </row>
    <row r="2596" spans="29:47" x14ac:dyDescent="0.2">
      <c r="AC2596" s="50">
        <v>-24.0600000000052</v>
      </c>
      <c r="AU2596" s="200">
        <v>0.25940000000000002</v>
      </c>
    </row>
    <row r="2597" spans="29:47" x14ac:dyDescent="0.2">
      <c r="AC2597" s="50">
        <v>-24.050000000005198</v>
      </c>
      <c r="AU2597" s="200">
        <v>0.25950000000000001</v>
      </c>
    </row>
    <row r="2598" spans="29:47" x14ac:dyDescent="0.2">
      <c r="AC2598" s="50">
        <v>-24.0400000000052</v>
      </c>
      <c r="AU2598" s="200">
        <v>0.2596</v>
      </c>
    </row>
    <row r="2599" spans="29:47" x14ac:dyDescent="0.2">
      <c r="AC2599" s="50">
        <v>-24.030000000005199</v>
      </c>
      <c r="AU2599" s="200">
        <v>0.25969999999999999</v>
      </c>
    </row>
    <row r="2600" spans="29:47" x14ac:dyDescent="0.2">
      <c r="AC2600" s="50">
        <v>-24.020000000005201</v>
      </c>
      <c r="AU2600" s="200">
        <v>0.25979999999999998</v>
      </c>
    </row>
    <row r="2601" spans="29:47" x14ac:dyDescent="0.2">
      <c r="AC2601" s="50">
        <v>-24.010000000005199</v>
      </c>
      <c r="AU2601" s="200">
        <v>0.25990000000000002</v>
      </c>
    </row>
    <row r="2602" spans="29:47" x14ac:dyDescent="0.2">
      <c r="AC2602" s="50">
        <v>-24.000000000005201</v>
      </c>
      <c r="AU2602" s="200">
        <v>0.26</v>
      </c>
    </row>
    <row r="2603" spans="29:47" x14ac:dyDescent="0.2">
      <c r="AC2603" s="50">
        <v>-23.9900000000052</v>
      </c>
      <c r="AU2603" s="200">
        <v>0.2601</v>
      </c>
    </row>
    <row r="2604" spans="29:47" x14ac:dyDescent="0.2">
      <c r="AC2604" s="50">
        <v>-23.980000000005202</v>
      </c>
      <c r="AU2604" s="200">
        <v>0.26019999999999999</v>
      </c>
    </row>
    <row r="2605" spans="29:47" x14ac:dyDescent="0.2">
      <c r="AC2605" s="50">
        <v>-23.9700000000052</v>
      </c>
      <c r="AU2605" s="200">
        <v>0.26029999999999998</v>
      </c>
    </row>
    <row r="2606" spans="29:47" x14ac:dyDescent="0.2">
      <c r="AC2606" s="50">
        <v>-23.960000000005198</v>
      </c>
      <c r="AU2606" s="200">
        <v>0.26040000000000002</v>
      </c>
    </row>
    <row r="2607" spans="29:47" x14ac:dyDescent="0.2">
      <c r="AC2607" s="50">
        <v>-23.9500000000052</v>
      </c>
      <c r="AU2607" s="200">
        <v>0.26050000000000001</v>
      </c>
    </row>
    <row r="2608" spans="29:47" x14ac:dyDescent="0.2">
      <c r="AC2608" s="50">
        <v>-23.940000000005199</v>
      </c>
      <c r="AU2608" s="200">
        <v>0.2606</v>
      </c>
    </row>
    <row r="2609" spans="29:47" x14ac:dyDescent="0.2">
      <c r="AC2609" s="50">
        <v>-23.930000000005201</v>
      </c>
      <c r="AU2609" s="200">
        <v>0.26069999999999999</v>
      </c>
    </row>
    <row r="2610" spans="29:47" x14ac:dyDescent="0.2">
      <c r="AC2610" s="50">
        <v>-23.920000000005199</v>
      </c>
      <c r="AU2610" s="200">
        <v>0.26079999999999998</v>
      </c>
    </row>
    <row r="2611" spans="29:47" x14ac:dyDescent="0.2">
      <c r="AC2611" s="50">
        <v>-23.910000000005201</v>
      </c>
      <c r="AU2611" s="200">
        <v>0.26090000000000002</v>
      </c>
    </row>
    <row r="2612" spans="29:47" x14ac:dyDescent="0.2">
      <c r="AC2612" s="50">
        <v>-23.9000000000052</v>
      </c>
      <c r="AU2612" s="200">
        <v>0.26100000000000001</v>
      </c>
    </row>
    <row r="2613" spans="29:47" x14ac:dyDescent="0.2">
      <c r="AC2613" s="50">
        <v>-23.890000000005202</v>
      </c>
      <c r="AU2613" s="200">
        <v>0.2611</v>
      </c>
    </row>
    <row r="2614" spans="29:47" x14ac:dyDescent="0.2">
      <c r="AC2614" s="50">
        <v>-23.8800000000052</v>
      </c>
      <c r="AU2614" s="200">
        <v>0.26119999999999999</v>
      </c>
    </row>
    <row r="2615" spans="29:47" x14ac:dyDescent="0.2">
      <c r="AC2615" s="50">
        <v>-23.870000000005199</v>
      </c>
      <c r="AU2615" s="200">
        <v>0.26129999999999998</v>
      </c>
    </row>
    <row r="2616" spans="29:47" x14ac:dyDescent="0.2">
      <c r="AC2616" s="50">
        <v>-23.860000000005201</v>
      </c>
      <c r="AU2616" s="200">
        <v>0.26140000000000002</v>
      </c>
    </row>
    <row r="2617" spans="29:47" x14ac:dyDescent="0.2">
      <c r="AC2617" s="50">
        <v>-23.850000000005199</v>
      </c>
      <c r="AU2617" s="200">
        <v>0.26150000000000001</v>
      </c>
    </row>
    <row r="2618" spans="29:47" x14ac:dyDescent="0.2">
      <c r="AC2618" s="50">
        <v>-23.840000000005201</v>
      </c>
      <c r="AU2618" s="200">
        <v>0.2616</v>
      </c>
    </row>
    <row r="2619" spans="29:47" x14ac:dyDescent="0.2">
      <c r="AC2619" s="50">
        <v>-23.830000000005199</v>
      </c>
      <c r="AU2619" s="200">
        <v>0.26169999999999999</v>
      </c>
    </row>
    <row r="2620" spans="29:47" x14ac:dyDescent="0.2">
      <c r="AC2620" s="50">
        <v>-23.820000000005201</v>
      </c>
      <c r="AU2620" s="200">
        <v>0.26179999999999998</v>
      </c>
    </row>
    <row r="2621" spans="29:47" x14ac:dyDescent="0.2">
      <c r="AC2621" s="50">
        <v>-23.8100000000052</v>
      </c>
      <c r="AU2621" s="200">
        <v>0.26190000000000002</v>
      </c>
    </row>
    <row r="2622" spans="29:47" x14ac:dyDescent="0.2">
      <c r="AC2622" s="50">
        <v>-23.800000000005198</v>
      </c>
      <c r="AU2622" s="200">
        <v>0.26200000000000001</v>
      </c>
    </row>
    <row r="2623" spans="29:47" x14ac:dyDescent="0.2">
      <c r="AC2623" s="50">
        <v>-23.7900000000052</v>
      </c>
      <c r="AU2623" s="200">
        <v>0.2621</v>
      </c>
    </row>
    <row r="2624" spans="29:47" x14ac:dyDescent="0.2">
      <c r="AC2624" s="50">
        <v>-23.780000000005199</v>
      </c>
      <c r="AU2624" s="200">
        <v>0.26219999999999999</v>
      </c>
    </row>
    <row r="2625" spans="29:47" x14ac:dyDescent="0.2">
      <c r="AC2625" s="50">
        <v>-23.770000000005201</v>
      </c>
      <c r="AU2625" s="200">
        <v>0.26229999999999998</v>
      </c>
    </row>
    <row r="2626" spans="29:47" x14ac:dyDescent="0.2">
      <c r="AC2626" s="50">
        <v>-23.760000000005199</v>
      </c>
      <c r="AU2626" s="200">
        <v>0.26240000000000002</v>
      </c>
    </row>
    <row r="2627" spans="29:47" x14ac:dyDescent="0.2">
      <c r="AC2627" s="50">
        <v>-23.750000000005201</v>
      </c>
      <c r="AU2627" s="200">
        <v>0.26250000000000001</v>
      </c>
    </row>
    <row r="2628" spans="29:47" x14ac:dyDescent="0.2">
      <c r="AC2628" s="50">
        <v>-23.7400000000052</v>
      </c>
      <c r="AU2628" s="200">
        <v>0.2626</v>
      </c>
    </row>
    <row r="2629" spans="29:47" x14ac:dyDescent="0.2">
      <c r="AC2629" s="50">
        <v>-23.730000000005202</v>
      </c>
      <c r="AU2629" s="200">
        <v>0.26269999999999999</v>
      </c>
    </row>
    <row r="2630" spans="29:47" x14ac:dyDescent="0.2">
      <c r="AC2630" s="50">
        <v>-23.7200000000052</v>
      </c>
      <c r="AU2630" s="200">
        <v>0.26279999999999998</v>
      </c>
    </row>
    <row r="2631" spans="29:47" x14ac:dyDescent="0.2">
      <c r="AC2631" s="50">
        <v>-23.710000000005198</v>
      </c>
      <c r="AU2631" s="200">
        <v>0.26290000000000002</v>
      </c>
    </row>
    <row r="2632" spans="29:47" x14ac:dyDescent="0.2">
      <c r="AC2632" s="50">
        <v>-23.7000000000052</v>
      </c>
      <c r="AU2632" s="200">
        <v>0.26300000000000001</v>
      </c>
    </row>
    <row r="2633" spans="29:47" x14ac:dyDescent="0.2">
      <c r="AC2633" s="50">
        <v>-23.690000000005199</v>
      </c>
      <c r="AU2633" s="200">
        <v>0.2631</v>
      </c>
    </row>
    <row r="2634" spans="29:47" x14ac:dyDescent="0.2">
      <c r="AC2634" s="50">
        <v>-23.680000000005201</v>
      </c>
      <c r="AU2634" s="200">
        <v>0.26319999999999999</v>
      </c>
    </row>
    <row r="2635" spans="29:47" x14ac:dyDescent="0.2">
      <c r="AC2635" s="50">
        <v>-23.670000000005199</v>
      </c>
      <c r="AU2635" s="200">
        <v>0.26329999999999998</v>
      </c>
    </row>
    <row r="2636" spans="29:47" x14ac:dyDescent="0.2">
      <c r="AC2636" s="50">
        <v>-23.660000000005201</v>
      </c>
      <c r="AU2636" s="200">
        <v>0.26340000000000002</v>
      </c>
    </row>
    <row r="2637" spans="29:47" x14ac:dyDescent="0.2">
      <c r="AC2637" s="50">
        <v>-23.6500000000052</v>
      </c>
      <c r="AU2637" s="200">
        <v>0.26350000000000001</v>
      </c>
    </row>
    <row r="2638" spans="29:47" x14ac:dyDescent="0.2">
      <c r="AC2638" s="50">
        <v>-23.640000000005202</v>
      </c>
      <c r="AU2638" s="200">
        <v>0.2636</v>
      </c>
    </row>
    <row r="2639" spans="29:47" x14ac:dyDescent="0.2">
      <c r="AC2639" s="50">
        <v>-23.6300000000052</v>
      </c>
      <c r="AU2639" s="200">
        <v>0.26369999999999999</v>
      </c>
    </row>
    <row r="2640" spans="29:47" x14ac:dyDescent="0.2">
      <c r="AC2640" s="50">
        <v>-23.620000000005199</v>
      </c>
      <c r="AU2640" s="200">
        <v>0.26379999999999998</v>
      </c>
    </row>
    <row r="2641" spans="29:47" x14ac:dyDescent="0.2">
      <c r="AC2641" s="50">
        <v>-23.6100000000053</v>
      </c>
      <c r="AU2641" s="200">
        <v>0.26390000000000002</v>
      </c>
    </row>
    <row r="2642" spans="29:47" x14ac:dyDescent="0.2">
      <c r="AC2642" s="50">
        <v>-23.600000000005299</v>
      </c>
      <c r="AU2642" s="200">
        <v>0.26400000000000001</v>
      </c>
    </row>
    <row r="2643" spans="29:47" x14ac:dyDescent="0.2">
      <c r="AC2643" s="50">
        <v>-23.590000000005301</v>
      </c>
      <c r="AU2643" s="200">
        <v>0.2641</v>
      </c>
    </row>
    <row r="2644" spans="29:47" x14ac:dyDescent="0.2">
      <c r="AC2644" s="50">
        <v>-23.580000000005299</v>
      </c>
      <c r="AU2644" s="200">
        <v>0.26419999999999999</v>
      </c>
    </row>
    <row r="2645" spans="29:47" x14ac:dyDescent="0.2">
      <c r="AC2645" s="50">
        <v>-23.570000000005301</v>
      </c>
      <c r="AU2645" s="200">
        <v>0.26429999999999998</v>
      </c>
    </row>
    <row r="2646" spans="29:47" x14ac:dyDescent="0.2">
      <c r="AC2646" s="50">
        <v>-23.560000000005299</v>
      </c>
      <c r="AU2646" s="200">
        <v>0.26440000000000002</v>
      </c>
    </row>
    <row r="2647" spans="29:47" x14ac:dyDescent="0.2">
      <c r="AC2647" s="50">
        <v>-23.550000000005301</v>
      </c>
      <c r="AU2647" s="200">
        <v>0.26450000000000001</v>
      </c>
    </row>
    <row r="2648" spans="29:47" x14ac:dyDescent="0.2">
      <c r="AC2648" s="50">
        <v>-23.5400000000053</v>
      </c>
      <c r="AU2648" s="200">
        <v>0.2646</v>
      </c>
    </row>
    <row r="2649" spans="29:47" x14ac:dyDescent="0.2">
      <c r="AC2649" s="50">
        <v>-23.530000000005298</v>
      </c>
      <c r="AU2649" s="200">
        <v>0.26469999999999999</v>
      </c>
    </row>
    <row r="2650" spans="29:47" x14ac:dyDescent="0.2">
      <c r="AC2650" s="50">
        <v>-23.5200000000053</v>
      </c>
      <c r="AU2650" s="200">
        <v>0.26479999999999998</v>
      </c>
    </row>
    <row r="2651" spans="29:47" x14ac:dyDescent="0.2">
      <c r="AC2651" s="50">
        <v>-23.510000000005299</v>
      </c>
      <c r="AU2651" s="200">
        <v>0.26490000000000002</v>
      </c>
    </row>
    <row r="2652" spans="29:47" x14ac:dyDescent="0.2">
      <c r="AC2652" s="50">
        <v>-23.500000000005301</v>
      </c>
      <c r="AU2652" s="200">
        <v>0.26500000000000001</v>
      </c>
    </row>
    <row r="2653" spans="29:47" x14ac:dyDescent="0.2">
      <c r="AC2653" s="50">
        <v>-23.490000000005299</v>
      </c>
      <c r="AU2653" s="200">
        <v>0.2651</v>
      </c>
    </row>
    <row r="2654" spans="29:47" x14ac:dyDescent="0.2">
      <c r="AC2654" s="50">
        <v>-23.480000000005301</v>
      </c>
      <c r="AU2654" s="200">
        <v>0.26519999999999999</v>
      </c>
    </row>
    <row r="2655" spans="29:47" x14ac:dyDescent="0.2">
      <c r="AC2655" s="50">
        <v>-23.4700000000053</v>
      </c>
      <c r="AU2655" s="200">
        <v>0.26529999999999998</v>
      </c>
    </row>
    <row r="2656" spans="29:47" x14ac:dyDescent="0.2">
      <c r="AC2656" s="50">
        <v>-23.460000000005302</v>
      </c>
      <c r="AU2656" s="200">
        <v>0.26540000000000002</v>
      </c>
    </row>
    <row r="2657" spans="29:47" x14ac:dyDescent="0.2">
      <c r="AC2657" s="50">
        <v>-23.4500000000053</v>
      </c>
      <c r="AU2657" s="200">
        <v>0.26550000000000001</v>
      </c>
    </row>
    <row r="2658" spans="29:47" x14ac:dyDescent="0.2">
      <c r="AC2658" s="50">
        <v>-23.440000000005298</v>
      </c>
      <c r="AU2658" s="200">
        <v>0.2656</v>
      </c>
    </row>
    <row r="2659" spans="29:47" x14ac:dyDescent="0.2">
      <c r="AC2659" s="50">
        <v>-23.4300000000053</v>
      </c>
      <c r="AU2659" s="200">
        <v>0.26569999999999999</v>
      </c>
    </row>
    <row r="2660" spans="29:47" x14ac:dyDescent="0.2">
      <c r="AC2660" s="50">
        <v>-23.420000000005299</v>
      </c>
      <c r="AU2660" s="200">
        <v>0.26579999999999998</v>
      </c>
    </row>
    <row r="2661" spans="29:47" x14ac:dyDescent="0.2">
      <c r="AC2661" s="50">
        <v>-23.410000000005301</v>
      </c>
      <c r="AU2661" s="200">
        <v>0.26590000000000003</v>
      </c>
    </row>
    <row r="2662" spans="29:47" x14ac:dyDescent="0.2">
      <c r="AC2662" s="50">
        <v>-23.400000000005299</v>
      </c>
      <c r="AU2662" s="200">
        <v>0.26600000000000001</v>
      </c>
    </row>
    <row r="2663" spans="29:47" x14ac:dyDescent="0.2">
      <c r="AC2663" s="50">
        <v>-23.390000000005301</v>
      </c>
      <c r="AU2663" s="200">
        <v>0.2661</v>
      </c>
    </row>
    <row r="2664" spans="29:47" x14ac:dyDescent="0.2">
      <c r="AC2664" s="50">
        <v>-23.3800000000053</v>
      </c>
      <c r="AU2664" s="200">
        <v>0.26619999999999999</v>
      </c>
    </row>
    <row r="2665" spans="29:47" x14ac:dyDescent="0.2">
      <c r="AC2665" s="50">
        <v>-23.370000000005302</v>
      </c>
      <c r="AU2665" s="200">
        <v>0.26629999999999998</v>
      </c>
    </row>
    <row r="2666" spans="29:47" x14ac:dyDescent="0.2">
      <c r="AC2666" s="50">
        <v>-23.3600000000053</v>
      </c>
      <c r="AU2666" s="200">
        <v>0.26640000000000003</v>
      </c>
    </row>
    <row r="2667" spans="29:47" x14ac:dyDescent="0.2">
      <c r="AC2667" s="50">
        <v>-23.350000000005299</v>
      </c>
      <c r="AU2667" s="200">
        <v>0.26650000000000001</v>
      </c>
    </row>
    <row r="2668" spans="29:47" x14ac:dyDescent="0.2">
      <c r="AC2668" s="50">
        <v>-23.340000000005301</v>
      </c>
      <c r="AU2668" s="200">
        <v>0.2666</v>
      </c>
    </row>
    <row r="2669" spans="29:47" x14ac:dyDescent="0.2">
      <c r="AC2669" s="50">
        <v>-23.330000000005299</v>
      </c>
      <c r="AU2669" s="200">
        <v>0.26669999999999999</v>
      </c>
    </row>
    <row r="2670" spans="29:47" x14ac:dyDescent="0.2">
      <c r="AC2670" s="50">
        <v>-23.320000000005301</v>
      </c>
      <c r="AU2670" s="200">
        <v>0.26679999999999998</v>
      </c>
    </row>
    <row r="2671" spans="29:47" x14ac:dyDescent="0.2">
      <c r="AC2671" s="50">
        <v>-23.310000000005299</v>
      </c>
      <c r="AU2671" s="200">
        <v>0.26690000000000003</v>
      </c>
    </row>
    <row r="2672" spans="29:47" x14ac:dyDescent="0.2">
      <c r="AC2672" s="50">
        <v>-23.300000000005301</v>
      </c>
      <c r="AU2672" s="200">
        <v>0.26700000000000002</v>
      </c>
    </row>
    <row r="2673" spans="29:47" x14ac:dyDescent="0.2">
      <c r="AC2673" s="50">
        <v>-23.2900000000053</v>
      </c>
      <c r="AU2673" s="200">
        <v>0.2671</v>
      </c>
    </row>
    <row r="2674" spans="29:47" x14ac:dyDescent="0.2">
      <c r="AC2674" s="50">
        <v>-23.280000000005298</v>
      </c>
      <c r="AU2674" s="200">
        <v>0.26719999999999999</v>
      </c>
    </row>
    <row r="2675" spans="29:47" x14ac:dyDescent="0.2">
      <c r="AC2675" s="50">
        <v>-23.2700000000053</v>
      </c>
      <c r="AU2675" s="200">
        <v>0.26729999999999998</v>
      </c>
    </row>
    <row r="2676" spans="29:47" x14ac:dyDescent="0.2">
      <c r="AC2676" s="50">
        <v>-23.260000000005299</v>
      </c>
      <c r="AU2676" s="200">
        <v>0.26740000000000003</v>
      </c>
    </row>
    <row r="2677" spans="29:47" x14ac:dyDescent="0.2">
      <c r="AC2677" s="50">
        <v>-23.250000000005301</v>
      </c>
      <c r="AU2677" s="200">
        <v>0.26750000000000002</v>
      </c>
    </row>
    <row r="2678" spans="29:47" x14ac:dyDescent="0.2">
      <c r="AC2678" s="50">
        <v>-23.240000000005299</v>
      </c>
      <c r="AU2678" s="200">
        <v>0.2676</v>
      </c>
    </row>
    <row r="2679" spans="29:47" x14ac:dyDescent="0.2">
      <c r="AC2679" s="50">
        <v>-23.230000000005301</v>
      </c>
      <c r="AU2679" s="200">
        <v>0.26769999999999999</v>
      </c>
    </row>
    <row r="2680" spans="29:47" x14ac:dyDescent="0.2">
      <c r="AC2680" s="50">
        <v>-23.2200000000053</v>
      </c>
      <c r="AU2680" s="200">
        <v>0.26779999999999998</v>
      </c>
    </row>
    <row r="2681" spans="29:47" x14ac:dyDescent="0.2">
      <c r="AC2681" s="50">
        <v>-23.210000000005302</v>
      </c>
      <c r="AU2681" s="200">
        <v>0.26790000000000003</v>
      </c>
    </row>
    <row r="2682" spans="29:47" x14ac:dyDescent="0.2">
      <c r="AC2682" s="50">
        <v>-23.2000000000053</v>
      </c>
      <c r="AU2682" s="200">
        <v>0.26800000000000002</v>
      </c>
    </row>
    <row r="2683" spans="29:47" x14ac:dyDescent="0.2">
      <c r="AC2683" s="50">
        <v>-23.190000000005298</v>
      </c>
      <c r="AU2683" s="200">
        <v>0.2681</v>
      </c>
    </row>
    <row r="2684" spans="29:47" x14ac:dyDescent="0.2">
      <c r="AC2684" s="50">
        <v>-23.1800000000053</v>
      </c>
      <c r="AU2684" s="200">
        <v>0.26819999999999999</v>
      </c>
    </row>
    <row r="2685" spans="29:47" x14ac:dyDescent="0.2">
      <c r="AC2685" s="50">
        <v>-23.170000000005299</v>
      </c>
      <c r="AU2685" s="200">
        <v>0.26829999999999998</v>
      </c>
    </row>
    <row r="2686" spans="29:47" x14ac:dyDescent="0.2">
      <c r="AC2686" s="50">
        <v>-23.160000000005301</v>
      </c>
      <c r="AU2686" s="200">
        <v>0.26840000000000003</v>
      </c>
    </row>
    <row r="2687" spans="29:47" x14ac:dyDescent="0.2">
      <c r="AC2687" s="50">
        <v>-23.150000000005299</v>
      </c>
      <c r="AU2687" s="200">
        <v>0.26850000000000002</v>
      </c>
    </row>
    <row r="2688" spans="29:47" x14ac:dyDescent="0.2">
      <c r="AC2688" s="50">
        <v>-23.140000000005301</v>
      </c>
      <c r="AU2688" s="200">
        <v>0.26860000000000001</v>
      </c>
    </row>
    <row r="2689" spans="29:47" x14ac:dyDescent="0.2">
      <c r="AC2689" s="50">
        <v>-23.1300000000053</v>
      </c>
      <c r="AU2689" s="200">
        <v>0.26869999999999999</v>
      </c>
    </row>
    <row r="2690" spans="29:47" x14ac:dyDescent="0.2">
      <c r="AC2690" s="50">
        <v>-23.120000000005302</v>
      </c>
      <c r="AU2690" s="200">
        <v>0.26879999999999998</v>
      </c>
    </row>
    <row r="2691" spans="29:47" x14ac:dyDescent="0.2">
      <c r="AC2691" s="50">
        <v>-23.1100000000053</v>
      </c>
      <c r="AU2691" s="200">
        <v>0.26889999999999997</v>
      </c>
    </row>
    <row r="2692" spans="29:47" x14ac:dyDescent="0.2">
      <c r="AC2692" s="50">
        <v>-23.100000000005402</v>
      </c>
      <c r="AU2692" s="200">
        <v>0.26900000000000002</v>
      </c>
    </row>
    <row r="2693" spans="29:47" x14ac:dyDescent="0.2">
      <c r="AC2693" s="50">
        <v>-23.0900000000054</v>
      </c>
      <c r="AU2693" s="200">
        <v>0.26910000000000001</v>
      </c>
    </row>
    <row r="2694" spans="29:47" x14ac:dyDescent="0.2">
      <c r="AC2694" s="50">
        <v>-23.080000000005398</v>
      </c>
      <c r="AU2694" s="200">
        <v>0.26919999999999999</v>
      </c>
    </row>
    <row r="2695" spans="29:47" x14ac:dyDescent="0.2">
      <c r="AC2695" s="50">
        <v>-23.0700000000054</v>
      </c>
      <c r="AU2695" s="200">
        <v>0.26929999999999998</v>
      </c>
    </row>
    <row r="2696" spans="29:47" x14ac:dyDescent="0.2">
      <c r="AC2696" s="50">
        <v>-23.060000000005399</v>
      </c>
      <c r="AU2696" s="200">
        <v>0.26939999999999997</v>
      </c>
    </row>
    <row r="2697" spans="29:47" x14ac:dyDescent="0.2">
      <c r="AC2697" s="50">
        <v>-23.050000000005401</v>
      </c>
      <c r="AU2697" s="200">
        <v>0.26950000000000002</v>
      </c>
    </row>
    <row r="2698" spans="29:47" x14ac:dyDescent="0.2">
      <c r="AC2698" s="50">
        <v>-23.040000000005399</v>
      </c>
      <c r="AU2698" s="200">
        <v>0.26960000000000001</v>
      </c>
    </row>
    <row r="2699" spans="29:47" x14ac:dyDescent="0.2">
      <c r="AC2699" s="50">
        <v>-23.030000000005401</v>
      </c>
      <c r="AU2699" s="200">
        <v>0.2697</v>
      </c>
    </row>
    <row r="2700" spans="29:47" x14ac:dyDescent="0.2">
      <c r="AC2700" s="50">
        <v>-23.0200000000054</v>
      </c>
      <c r="AU2700" s="200">
        <v>0.26979999999999998</v>
      </c>
    </row>
    <row r="2701" spans="29:47" x14ac:dyDescent="0.2">
      <c r="AC2701" s="50">
        <v>-23.010000000005402</v>
      </c>
      <c r="AU2701" s="200">
        <v>0.26989999999999997</v>
      </c>
    </row>
    <row r="2702" spans="29:47" x14ac:dyDescent="0.2">
      <c r="AC2702" s="50">
        <v>-23.0000000000054</v>
      </c>
      <c r="AU2702" s="200">
        <v>0.27</v>
      </c>
    </row>
    <row r="2703" spans="29:47" x14ac:dyDescent="0.2">
      <c r="AC2703" s="50">
        <v>-22.990000000005399</v>
      </c>
      <c r="AU2703" s="200">
        <v>0.27010000000000001</v>
      </c>
    </row>
    <row r="2704" spans="29:47" x14ac:dyDescent="0.2">
      <c r="AC2704" s="50">
        <v>-22.980000000005401</v>
      </c>
      <c r="AU2704" s="200">
        <v>0.2702</v>
      </c>
    </row>
    <row r="2705" spans="29:47" x14ac:dyDescent="0.2">
      <c r="AC2705" s="50">
        <v>-22.970000000005399</v>
      </c>
      <c r="AU2705" s="200">
        <v>0.27029999999999998</v>
      </c>
    </row>
    <row r="2706" spans="29:47" x14ac:dyDescent="0.2">
      <c r="AC2706" s="50">
        <v>-22.960000000005401</v>
      </c>
      <c r="AU2706" s="200">
        <v>0.27039999999999997</v>
      </c>
    </row>
    <row r="2707" spans="29:47" x14ac:dyDescent="0.2">
      <c r="AC2707" s="50">
        <v>-22.950000000005399</v>
      </c>
      <c r="AU2707" s="200">
        <v>0.27050000000000002</v>
      </c>
    </row>
    <row r="2708" spans="29:47" x14ac:dyDescent="0.2">
      <c r="AC2708" s="50">
        <v>-22.940000000005401</v>
      </c>
      <c r="AU2708" s="200">
        <v>0.27060000000000001</v>
      </c>
    </row>
    <row r="2709" spans="29:47" x14ac:dyDescent="0.2">
      <c r="AC2709" s="50">
        <v>-22.9300000000054</v>
      </c>
      <c r="AU2709" s="200">
        <v>0.2707</v>
      </c>
    </row>
    <row r="2710" spans="29:47" x14ac:dyDescent="0.2">
      <c r="AC2710" s="50">
        <v>-22.920000000005398</v>
      </c>
      <c r="AU2710" s="200">
        <v>0.27079999999999999</v>
      </c>
    </row>
    <row r="2711" spans="29:47" x14ac:dyDescent="0.2">
      <c r="AC2711" s="50">
        <v>-22.9100000000054</v>
      </c>
      <c r="AU2711" s="200">
        <v>0.27089999999999997</v>
      </c>
    </row>
    <row r="2712" spans="29:47" x14ac:dyDescent="0.2">
      <c r="AC2712" s="50">
        <v>-22.900000000005399</v>
      </c>
      <c r="AU2712" s="200">
        <v>0.27100000000000002</v>
      </c>
    </row>
    <row r="2713" spans="29:47" x14ac:dyDescent="0.2">
      <c r="AC2713" s="50">
        <v>-22.890000000005401</v>
      </c>
      <c r="AU2713" s="200">
        <v>0.27110000000000001</v>
      </c>
    </row>
    <row r="2714" spans="29:47" x14ac:dyDescent="0.2">
      <c r="AC2714" s="50">
        <v>-22.880000000005399</v>
      </c>
      <c r="AU2714" s="200">
        <v>0.2712</v>
      </c>
    </row>
    <row r="2715" spans="29:47" x14ac:dyDescent="0.2">
      <c r="AC2715" s="50">
        <v>-22.870000000005401</v>
      </c>
      <c r="AU2715" s="200">
        <v>0.27129999999999999</v>
      </c>
    </row>
    <row r="2716" spans="29:47" x14ac:dyDescent="0.2">
      <c r="AC2716" s="50">
        <v>-22.8600000000054</v>
      </c>
      <c r="AU2716" s="200">
        <v>0.27139999999999997</v>
      </c>
    </row>
    <row r="2717" spans="29:47" x14ac:dyDescent="0.2">
      <c r="AC2717" s="50">
        <v>-22.850000000005402</v>
      </c>
      <c r="AU2717" s="200">
        <v>0.27150000000000002</v>
      </c>
    </row>
    <row r="2718" spans="29:47" x14ac:dyDescent="0.2">
      <c r="AC2718" s="50">
        <v>-22.8400000000054</v>
      </c>
      <c r="AU2718" s="200">
        <v>0.27160000000000001</v>
      </c>
    </row>
    <row r="2719" spans="29:47" x14ac:dyDescent="0.2">
      <c r="AC2719" s="50">
        <v>-22.830000000005398</v>
      </c>
      <c r="AU2719" s="200">
        <v>0.2717</v>
      </c>
    </row>
    <row r="2720" spans="29:47" x14ac:dyDescent="0.2">
      <c r="AC2720" s="50">
        <v>-22.8200000000054</v>
      </c>
      <c r="AU2720" s="200">
        <v>0.27179999999999999</v>
      </c>
    </row>
    <row r="2721" spans="29:47" x14ac:dyDescent="0.2">
      <c r="AC2721" s="50">
        <v>-22.810000000005399</v>
      </c>
      <c r="AU2721" s="200">
        <v>0.27189999999999998</v>
      </c>
    </row>
    <row r="2722" spans="29:47" x14ac:dyDescent="0.2">
      <c r="AC2722" s="50">
        <v>-22.800000000005401</v>
      </c>
      <c r="AU2722" s="200">
        <v>0.27200000000000002</v>
      </c>
    </row>
    <row r="2723" spans="29:47" x14ac:dyDescent="0.2">
      <c r="AC2723" s="50">
        <v>-22.790000000005399</v>
      </c>
      <c r="AU2723" s="200">
        <v>0.27210000000000001</v>
      </c>
    </row>
    <row r="2724" spans="29:47" x14ac:dyDescent="0.2">
      <c r="AC2724" s="50">
        <v>-22.780000000005401</v>
      </c>
      <c r="AU2724" s="200">
        <v>0.2722</v>
      </c>
    </row>
    <row r="2725" spans="29:47" x14ac:dyDescent="0.2">
      <c r="AC2725" s="50">
        <v>-22.7700000000054</v>
      </c>
      <c r="AU2725" s="200">
        <v>0.27229999999999999</v>
      </c>
    </row>
    <row r="2726" spans="29:47" x14ac:dyDescent="0.2">
      <c r="AC2726" s="50">
        <v>-22.760000000005402</v>
      </c>
      <c r="AU2726" s="200">
        <v>0.27239999999999998</v>
      </c>
    </row>
    <row r="2727" spans="29:47" x14ac:dyDescent="0.2">
      <c r="AC2727" s="50">
        <v>-22.7500000000054</v>
      </c>
      <c r="AU2727" s="200">
        <v>0.27250000000000002</v>
      </c>
    </row>
    <row r="2728" spans="29:47" x14ac:dyDescent="0.2">
      <c r="AC2728" s="50">
        <v>-22.740000000005399</v>
      </c>
      <c r="AU2728" s="200">
        <v>0.27260000000000001</v>
      </c>
    </row>
    <row r="2729" spans="29:47" x14ac:dyDescent="0.2">
      <c r="AC2729" s="50">
        <v>-22.730000000005401</v>
      </c>
      <c r="AU2729" s="200">
        <v>0.2727</v>
      </c>
    </row>
    <row r="2730" spans="29:47" x14ac:dyDescent="0.2">
      <c r="AC2730" s="50">
        <v>-22.720000000005399</v>
      </c>
      <c r="AU2730" s="200">
        <v>0.27279999999999999</v>
      </c>
    </row>
    <row r="2731" spans="29:47" x14ac:dyDescent="0.2">
      <c r="AC2731" s="50">
        <v>-22.710000000005401</v>
      </c>
      <c r="AU2731" s="200">
        <v>0.27289999999999998</v>
      </c>
    </row>
    <row r="2732" spans="29:47" x14ac:dyDescent="0.2">
      <c r="AC2732" s="50">
        <v>-22.700000000005399</v>
      </c>
      <c r="AU2732" s="200">
        <v>0.27300000000000002</v>
      </c>
    </row>
    <row r="2733" spans="29:47" x14ac:dyDescent="0.2">
      <c r="AC2733" s="50">
        <v>-22.690000000005401</v>
      </c>
      <c r="AU2733" s="200">
        <v>0.27310000000000001</v>
      </c>
    </row>
    <row r="2734" spans="29:47" x14ac:dyDescent="0.2">
      <c r="AC2734" s="50">
        <v>-22.6800000000054</v>
      </c>
      <c r="AU2734" s="200">
        <v>0.2732</v>
      </c>
    </row>
    <row r="2735" spans="29:47" x14ac:dyDescent="0.2">
      <c r="AC2735" s="50">
        <v>-22.670000000005398</v>
      </c>
      <c r="AU2735" s="200">
        <v>0.27329999999999999</v>
      </c>
    </row>
    <row r="2736" spans="29:47" x14ac:dyDescent="0.2">
      <c r="AC2736" s="50">
        <v>-22.6600000000054</v>
      </c>
      <c r="AU2736" s="200">
        <v>0.27339999999999998</v>
      </c>
    </row>
    <row r="2737" spans="29:47" x14ac:dyDescent="0.2">
      <c r="AC2737" s="50">
        <v>-22.650000000005399</v>
      </c>
      <c r="AU2737" s="200">
        <v>0.27350000000000002</v>
      </c>
    </row>
    <row r="2738" spans="29:47" x14ac:dyDescent="0.2">
      <c r="AC2738" s="50">
        <v>-22.640000000005401</v>
      </c>
      <c r="AU2738" s="200">
        <v>0.27360000000000001</v>
      </c>
    </row>
    <row r="2739" spans="29:47" x14ac:dyDescent="0.2">
      <c r="AC2739" s="50">
        <v>-22.630000000005399</v>
      </c>
      <c r="AU2739" s="200">
        <v>0.2737</v>
      </c>
    </row>
    <row r="2740" spans="29:47" x14ac:dyDescent="0.2">
      <c r="AC2740" s="50">
        <v>-22.620000000005401</v>
      </c>
      <c r="AU2740" s="200">
        <v>0.27379999999999999</v>
      </c>
    </row>
    <row r="2741" spans="29:47" x14ac:dyDescent="0.2">
      <c r="AC2741" s="50">
        <v>-22.6100000000054</v>
      </c>
      <c r="AU2741" s="200">
        <v>0.27389999999999998</v>
      </c>
    </row>
    <row r="2742" spans="29:47" x14ac:dyDescent="0.2">
      <c r="AC2742" s="50">
        <v>-22.600000000005501</v>
      </c>
      <c r="AU2742" s="200">
        <v>0.27400000000000002</v>
      </c>
    </row>
    <row r="2743" spans="29:47" x14ac:dyDescent="0.2">
      <c r="AC2743" s="50">
        <v>-22.590000000005499</v>
      </c>
      <c r="AU2743" s="200">
        <v>0.27410000000000001</v>
      </c>
    </row>
    <row r="2744" spans="29:47" x14ac:dyDescent="0.2">
      <c r="AC2744" s="50">
        <v>-22.580000000005501</v>
      </c>
      <c r="AU2744" s="200">
        <v>0.2742</v>
      </c>
    </row>
    <row r="2745" spans="29:47" x14ac:dyDescent="0.2">
      <c r="AC2745" s="50">
        <v>-22.5700000000055</v>
      </c>
      <c r="AU2745" s="200">
        <v>0.27429999999999999</v>
      </c>
    </row>
    <row r="2746" spans="29:47" x14ac:dyDescent="0.2">
      <c r="AC2746" s="50">
        <v>-22.560000000005498</v>
      </c>
      <c r="AU2746" s="200">
        <v>0.27439999999999998</v>
      </c>
    </row>
    <row r="2747" spans="29:47" x14ac:dyDescent="0.2">
      <c r="AC2747" s="50">
        <v>-22.5500000000055</v>
      </c>
      <c r="AU2747" s="200">
        <v>0.27450000000000002</v>
      </c>
    </row>
    <row r="2748" spans="29:47" x14ac:dyDescent="0.2">
      <c r="AC2748" s="50">
        <v>-22.540000000005499</v>
      </c>
      <c r="AU2748" s="200">
        <v>0.27460000000000001</v>
      </c>
    </row>
    <row r="2749" spans="29:47" x14ac:dyDescent="0.2">
      <c r="AC2749" s="50">
        <v>-22.530000000005501</v>
      </c>
      <c r="AU2749" s="200">
        <v>0.2747</v>
      </c>
    </row>
    <row r="2750" spans="29:47" x14ac:dyDescent="0.2">
      <c r="AC2750" s="50">
        <v>-22.520000000005499</v>
      </c>
      <c r="AU2750" s="200">
        <v>0.27479999999999999</v>
      </c>
    </row>
    <row r="2751" spans="29:47" x14ac:dyDescent="0.2">
      <c r="AC2751" s="50">
        <v>-22.510000000005501</v>
      </c>
      <c r="AU2751" s="200">
        <v>0.27489999999999998</v>
      </c>
    </row>
    <row r="2752" spans="29:47" x14ac:dyDescent="0.2">
      <c r="AC2752" s="50">
        <v>-22.5000000000055</v>
      </c>
      <c r="AU2752" s="200">
        <v>0.27500000000000002</v>
      </c>
    </row>
    <row r="2753" spans="29:47" x14ac:dyDescent="0.2">
      <c r="AC2753" s="50">
        <v>-22.490000000005502</v>
      </c>
      <c r="AU2753" s="200">
        <v>0.27510000000000001</v>
      </c>
    </row>
    <row r="2754" spans="29:47" x14ac:dyDescent="0.2">
      <c r="AC2754" s="50">
        <v>-22.4800000000055</v>
      </c>
      <c r="AU2754" s="200">
        <v>0.2752</v>
      </c>
    </row>
    <row r="2755" spans="29:47" x14ac:dyDescent="0.2">
      <c r="AC2755" s="50">
        <v>-22.470000000005498</v>
      </c>
      <c r="AU2755" s="200">
        <v>0.27529999999999999</v>
      </c>
    </row>
    <row r="2756" spans="29:47" x14ac:dyDescent="0.2">
      <c r="AC2756" s="50">
        <v>-22.4600000000055</v>
      </c>
      <c r="AU2756" s="200">
        <v>0.27539999999999998</v>
      </c>
    </row>
    <row r="2757" spans="29:47" x14ac:dyDescent="0.2">
      <c r="AC2757" s="50">
        <v>-22.450000000005499</v>
      </c>
      <c r="AU2757" s="200">
        <v>0.27550000000000002</v>
      </c>
    </row>
    <row r="2758" spans="29:47" x14ac:dyDescent="0.2">
      <c r="AC2758" s="50">
        <v>-22.440000000005501</v>
      </c>
      <c r="AU2758" s="200">
        <v>0.27560000000000001</v>
      </c>
    </row>
    <row r="2759" spans="29:47" x14ac:dyDescent="0.2">
      <c r="AC2759" s="50">
        <v>-22.430000000005499</v>
      </c>
      <c r="AU2759" s="200">
        <v>0.2757</v>
      </c>
    </row>
    <row r="2760" spans="29:47" x14ac:dyDescent="0.2">
      <c r="AC2760" s="50">
        <v>-22.420000000005501</v>
      </c>
      <c r="AU2760" s="200">
        <v>0.27579999999999999</v>
      </c>
    </row>
    <row r="2761" spans="29:47" x14ac:dyDescent="0.2">
      <c r="AC2761" s="50">
        <v>-22.4100000000055</v>
      </c>
      <c r="AU2761" s="200">
        <v>0.27589999999999998</v>
      </c>
    </row>
    <row r="2762" spans="29:47" x14ac:dyDescent="0.2">
      <c r="AC2762" s="50">
        <v>-22.400000000005502</v>
      </c>
      <c r="AU2762" s="200">
        <v>0.27600000000000002</v>
      </c>
    </row>
    <row r="2763" spans="29:47" x14ac:dyDescent="0.2">
      <c r="AC2763" s="50">
        <v>-22.3900000000055</v>
      </c>
      <c r="AU2763" s="200">
        <v>0.27610000000000001</v>
      </c>
    </row>
    <row r="2764" spans="29:47" x14ac:dyDescent="0.2">
      <c r="AC2764" s="50">
        <v>-22.380000000005499</v>
      </c>
      <c r="AU2764" s="200">
        <v>0.2762</v>
      </c>
    </row>
    <row r="2765" spans="29:47" x14ac:dyDescent="0.2">
      <c r="AC2765" s="50">
        <v>-22.370000000005501</v>
      </c>
      <c r="AU2765" s="200">
        <v>0.27629999999999999</v>
      </c>
    </row>
    <row r="2766" spans="29:47" x14ac:dyDescent="0.2">
      <c r="AC2766" s="50">
        <v>-22.360000000005499</v>
      </c>
      <c r="AU2766" s="200">
        <v>0.27639999999999998</v>
      </c>
    </row>
    <row r="2767" spans="29:47" x14ac:dyDescent="0.2">
      <c r="AC2767" s="50">
        <v>-22.350000000005501</v>
      </c>
      <c r="AU2767" s="200">
        <v>0.27650000000000002</v>
      </c>
    </row>
    <row r="2768" spans="29:47" x14ac:dyDescent="0.2">
      <c r="AC2768" s="50">
        <v>-22.340000000005499</v>
      </c>
      <c r="AU2768" s="200">
        <v>0.27660000000000001</v>
      </c>
    </row>
    <row r="2769" spans="29:47" x14ac:dyDescent="0.2">
      <c r="AC2769" s="50">
        <v>-22.330000000005501</v>
      </c>
      <c r="AU2769" s="200">
        <v>0.2767</v>
      </c>
    </row>
    <row r="2770" spans="29:47" x14ac:dyDescent="0.2">
      <c r="AC2770" s="50">
        <v>-22.3200000000055</v>
      </c>
      <c r="AU2770" s="200">
        <v>0.27679999999999999</v>
      </c>
    </row>
    <row r="2771" spans="29:47" x14ac:dyDescent="0.2">
      <c r="AC2771" s="50">
        <v>-22.310000000005498</v>
      </c>
      <c r="AU2771" s="200">
        <v>0.27689999999999998</v>
      </c>
    </row>
    <row r="2772" spans="29:47" x14ac:dyDescent="0.2">
      <c r="AC2772" s="50">
        <v>-22.3000000000055</v>
      </c>
      <c r="AU2772" s="200">
        <v>0.27700000000000002</v>
      </c>
    </row>
    <row r="2773" spans="29:47" x14ac:dyDescent="0.2">
      <c r="AC2773" s="50">
        <v>-22.290000000005499</v>
      </c>
      <c r="AU2773" s="200">
        <v>0.27710000000000001</v>
      </c>
    </row>
    <row r="2774" spans="29:47" x14ac:dyDescent="0.2">
      <c r="AC2774" s="50">
        <v>-22.280000000005501</v>
      </c>
      <c r="AU2774" s="200">
        <v>0.2772</v>
      </c>
    </row>
    <row r="2775" spans="29:47" x14ac:dyDescent="0.2">
      <c r="AC2775" s="50">
        <v>-22.270000000005499</v>
      </c>
      <c r="AU2775" s="200">
        <v>0.27729999999999999</v>
      </c>
    </row>
    <row r="2776" spans="29:47" x14ac:dyDescent="0.2">
      <c r="AC2776" s="50">
        <v>-22.260000000005501</v>
      </c>
      <c r="AU2776" s="200">
        <v>0.27739999999999998</v>
      </c>
    </row>
    <row r="2777" spans="29:47" x14ac:dyDescent="0.2">
      <c r="AC2777" s="50">
        <v>-22.2500000000055</v>
      </c>
      <c r="AU2777" s="200">
        <v>0.27750000000000002</v>
      </c>
    </row>
    <row r="2778" spans="29:47" x14ac:dyDescent="0.2">
      <c r="AC2778" s="50">
        <v>-22.240000000005502</v>
      </c>
      <c r="AU2778" s="200">
        <v>0.27760000000000001</v>
      </c>
    </row>
    <row r="2779" spans="29:47" x14ac:dyDescent="0.2">
      <c r="AC2779" s="50">
        <v>-22.2300000000055</v>
      </c>
      <c r="AU2779" s="200">
        <v>0.2777</v>
      </c>
    </row>
    <row r="2780" spans="29:47" x14ac:dyDescent="0.2">
      <c r="AC2780" s="50">
        <v>-22.220000000005498</v>
      </c>
      <c r="AU2780" s="200">
        <v>0.27779999999999999</v>
      </c>
    </row>
    <row r="2781" spans="29:47" x14ac:dyDescent="0.2">
      <c r="AC2781" s="50">
        <v>-22.2100000000055</v>
      </c>
      <c r="AU2781" s="200">
        <v>0.27789999999999998</v>
      </c>
    </row>
    <row r="2782" spans="29:47" x14ac:dyDescent="0.2">
      <c r="AC2782" s="50">
        <v>-22.200000000005499</v>
      </c>
      <c r="AU2782" s="200">
        <v>0.27800000000000002</v>
      </c>
    </row>
    <row r="2783" spans="29:47" x14ac:dyDescent="0.2">
      <c r="AC2783" s="50">
        <v>-22.190000000005501</v>
      </c>
      <c r="AU2783" s="200">
        <v>0.27810000000000001</v>
      </c>
    </row>
    <row r="2784" spans="29:47" x14ac:dyDescent="0.2">
      <c r="AC2784" s="50">
        <v>-22.180000000005499</v>
      </c>
      <c r="AU2784" s="200">
        <v>0.2782</v>
      </c>
    </row>
    <row r="2785" spans="29:47" x14ac:dyDescent="0.2">
      <c r="AC2785" s="50">
        <v>-22.170000000005501</v>
      </c>
      <c r="AU2785" s="200">
        <v>0.27829999999999999</v>
      </c>
    </row>
    <row r="2786" spans="29:47" x14ac:dyDescent="0.2">
      <c r="AC2786" s="50">
        <v>-22.1600000000055</v>
      </c>
      <c r="AU2786" s="200">
        <v>0.27839999999999998</v>
      </c>
    </row>
    <row r="2787" spans="29:47" x14ac:dyDescent="0.2">
      <c r="AC2787" s="50">
        <v>-22.150000000005502</v>
      </c>
      <c r="AU2787" s="200">
        <v>0.27850000000000003</v>
      </c>
    </row>
    <row r="2788" spans="29:47" x14ac:dyDescent="0.2">
      <c r="AC2788" s="50">
        <v>-22.1400000000055</v>
      </c>
      <c r="AU2788" s="200">
        <v>0.27860000000000001</v>
      </c>
    </row>
    <row r="2789" spans="29:47" x14ac:dyDescent="0.2">
      <c r="AC2789" s="50">
        <v>-22.130000000005499</v>
      </c>
      <c r="AU2789" s="200">
        <v>0.2787</v>
      </c>
    </row>
    <row r="2790" spans="29:47" x14ac:dyDescent="0.2">
      <c r="AC2790" s="50">
        <v>-22.120000000005501</v>
      </c>
      <c r="AU2790" s="200">
        <v>0.27879999999999999</v>
      </c>
    </row>
    <row r="2791" spans="29:47" x14ac:dyDescent="0.2">
      <c r="AC2791" s="50">
        <v>-22.110000000005499</v>
      </c>
      <c r="AU2791" s="200">
        <v>0.27889999999999998</v>
      </c>
    </row>
    <row r="2792" spans="29:47" x14ac:dyDescent="0.2">
      <c r="AC2792" s="50">
        <v>-22.1000000000056</v>
      </c>
      <c r="AU2792" s="200">
        <v>0.27900000000000003</v>
      </c>
    </row>
    <row r="2793" spans="29:47" x14ac:dyDescent="0.2">
      <c r="AC2793" s="50">
        <v>-22.090000000005599</v>
      </c>
      <c r="AU2793" s="200">
        <v>0.27910000000000001</v>
      </c>
    </row>
    <row r="2794" spans="29:47" x14ac:dyDescent="0.2">
      <c r="AC2794" s="50">
        <v>-22.080000000005601</v>
      </c>
      <c r="AU2794" s="200">
        <v>0.2792</v>
      </c>
    </row>
    <row r="2795" spans="29:47" x14ac:dyDescent="0.2">
      <c r="AC2795" s="50">
        <v>-22.070000000005599</v>
      </c>
      <c r="AU2795" s="200">
        <v>0.27929999999999999</v>
      </c>
    </row>
    <row r="2796" spans="29:47" x14ac:dyDescent="0.2">
      <c r="AC2796" s="50">
        <v>-22.060000000005601</v>
      </c>
      <c r="AU2796" s="200">
        <v>0.27939999999999998</v>
      </c>
    </row>
    <row r="2797" spans="29:47" x14ac:dyDescent="0.2">
      <c r="AC2797" s="50">
        <v>-22.0500000000056</v>
      </c>
      <c r="AU2797" s="200">
        <v>0.27950000000000003</v>
      </c>
    </row>
    <row r="2798" spans="29:47" x14ac:dyDescent="0.2">
      <c r="AC2798" s="50">
        <v>-22.040000000005598</v>
      </c>
      <c r="AU2798" s="200">
        <v>0.27960000000000002</v>
      </c>
    </row>
    <row r="2799" spans="29:47" x14ac:dyDescent="0.2">
      <c r="AC2799" s="50">
        <v>-22.0300000000056</v>
      </c>
      <c r="AU2799" s="200">
        <v>0.2797</v>
      </c>
    </row>
    <row r="2800" spans="29:47" x14ac:dyDescent="0.2">
      <c r="AC2800" s="50">
        <v>-22.020000000005599</v>
      </c>
      <c r="AU2800" s="200">
        <v>0.27979999999999999</v>
      </c>
    </row>
    <row r="2801" spans="29:47" x14ac:dyDescent="0.2">
      <c r="AC2801" s="50">
        <v>-22.010000000005601</v>
      </c>
      <c r="AU2801" s="200">
        <v>0.27989999999999998</v>
      </c>
    </row>
    <row r="2802" spans="29:47" x14ac:dyDescent="0.2">
      <c r="AC2802" s="50">
        <v>-22.000000000005599</v>
      </c>
      <c r="AU2802" s="200">
        <v>0.28000000000000003</v>
      </c>
    </row>
    <row r="2803" spans="29:47" x14ac:dyDescent="0.2">
      <c r="AC2803" s="50">
        <v>-21.990000000005601</v>
      </c>
      <c r="AU2803" s="200">
        <v>0.28010000000000002</v>
      </c>
    </row>
    <row r="2804" spans="29:47" x14ac:dyDescent="0.2">
      <c r="AC2804" s="50">
        <v>-21.9800000000056</v>
      </c>
      <c r="AU2804" s="200">
        <v>0.2802</v>
      </c>
    </row>
    <row r="2805" spans="29:47" x14ac:dyDescent="0.2">
      <c r="AC2805" s="50">
        <v>-21.970000000005601</v>
      </c>
      <c r="AU2805" s="200">
        <v>0.28029999999999999</v>
      </c>
    </row>
    <row r="2806" spans="29:47" x14ac:dyDescent="0.2">
      <c r="AC2806" s="50">
        <v>-21.9600000000056</v>
      </c>
      <c r="AU2806" s="200">
        <v>0.28039999999999998</v>
      </c>
    </row>
    <row r="2807" spans="29:47" x14ac:dyDescent="0.2">
      <c r="AC2807" s="50">
        <v>-21.950000000005598</v>
      </c>
      <c r="AU2807" s="200">
        <v>0.28050000000000003</v>
      </c>
    </row>
    <row r="2808" spans="29:47" x14ac:dyDescent="0.2">
      <c r="AC2808" s="50">
        <v>-21.9400000000056</v>
      </c>
      <c r="AU2808" s="200">
        <v>0.28060000000000002</v>
      </c>
    </row>
    <row r="2809" spans="29:47" x14ac:dyDescent="0.2">
      <c r="AC2809" s="50">
        <v>-21.930000000005599</v>
      </c>
      <c r="AU2809" s="200">
        <v>0.28070000000000001</v>
      </c>
    </row>
    <row r="2810" spans="29:47" x14ac:dyDescent="0.2">
      <c r="AC2810" s="50">
        <v>-21.920000000005601</v>
      </c>
      <c r="AU2810" s="200">
        <v>0.28079999999999999</v>
      </c>
    </row>
    <row r="2811" spans="29:47" x14ac:dyDescent="0.2">
      <c r="AC2811" s="50">
        <v>-21.910000000005599</v>
      </c>
      <c r="AU2811" s="200">
        <v>0.28089999999999998</v>
      </c>
    </row>
    <row r="2812" spans="29:47" x14ac:dyDescent="0.2">
      <c r="AC2812" s="50">
        <v>-21.900000000005601</v>
      </c>
      <c r="AU2812" s="200">
        <v>0.28100000000000003</v>
      </c>
    </row>
    <row r="2813" spans="29:47" x14ac:dyDescent="0.2">
      <c r="AC2813" s="50">
        <v>-21.8900000000056</v>
      </c>
      <c r="AU2813" s="200">
        <v>0.28110000000000002</v>
      </c>
    </row>
    <row r="2814" spans="29:47" x14ac:dyDescent="0.2">
      <c r="AC2814" s="50">
        <v>-21.880000000005602</v>
      </c>
      <c r="AU2814" s="200">
        <v>0.28120000000000001</v>
      </c>
    </row>
    <row r="2815" spans="29:47" x14ac:dyDescent="0.2">
      <c r="AC2815" s="50">
        <v>-21.8700000000056</v>
      </c>
      <c r="AU2815" s="200">
        <v>0.28129999999999999</v>
      </c>
    </row>
    <row r="2816" spans="29:47" x14ac:dyDescent="0.2">
      <c r="AC2816" s="50">
        <v>-21.860000000005599</v>
      </c>
      <c r="AU2816" s="200">
        <v>0.28139999999999998</v>
      </c>
    </row>
    <row r="2817" spans="29:47" x14ac:dyDescent="0.2">
      <c r="AC2817" s="50">
        <v>-21.8500000000056</v>
      </c>
      <c r="AU2817" s="200">
        <v>0.28149999999999997</v>
      </c>
    </row>
    <row r="2818" spans="29:47" x14ac:dyDescent="0.2">
      <c r="AC2818" s="50">
        <v>-21.840000000005599</v>
      </c>
      <c r="AU2818" s="200">
        <v>0.28160000000000002</v>
      </c>
    </row>
    <row r="2819" spans="29:47" x14ac:dyDescent="0.2">
      <c r="AC2819" s="50">
        <v>-21.830000000005601</v>
      </c>
      <c r="AU2819" s="200">
        <v>0.28170000000000001</v>
      </c>
    </row>
    <row r="2820" spans="29:47" x14ac:dyDescent="0.2">
      <c r="AC2820" s="50">
        <v>-21.820000000005599</v>
      </c>
      <c r="AU2820" s="200">
        <v>0.28179999999999999</v>
      </c>
    </row>
    <row r="2821" spans="29:47" x14ac:dyDescent="0.2">
      <c r="AC2821" s="50">
        <v>-21.810000000005601</v>
      </c>
      <c r="AU2821" s="200">
        <v>0.28189999999999998</v>
      </c>
    </row>
    <row r="2822" spans="29:47" x14ac:dyDescent="0.2">
      <c r="AC2822" s="50">
        <v>-21.8000000000056</v>
      </c>
      <c r="AU2822" s="200">
        <v>0.28199999999999997</v>
      </c>
    </row>
    <row r="2823" spans="29:47" x14ac:dyDescent="0.2">
      <c r="AC2823" s="50">
        <v>-21.790000000005598</v>
      </c>
      <c r="AU2823" s="200">
        <v>0.28210000000000002</v>
      </c>
    </row>
    <row r="2824" spans="29:47" x14ac:dyDescent="0.2">
      <c r="AC2824" s="50">
        <v>-21.7800000000056</v>
      </c>
      <c r="AU2824" s="200">
        <v>0.28220000000000001</v>
      </c>
    </row>
    <row r="2825" spans="29:47" x14ac:dyDescent="0.2">
      <c r="AC2825" s="50">
        <v>-21.770000000005599</v>
      </c>
      <c r="AU2825" s="200">
        <v>0.2823</v>
      </c>
    </row>
    <row r="2826" spans="29:47" x14ac:dyDescent="0.2">
      <c r="AC2826" s="50">
        <v>-21.760000000005601</v>
      </c>
      <c r="AU2826" s="200">
        <v>0.28239999999999998</v>
      </c>
    </row>
    <row r="2827" spans="29:47" x14ac:dyDescent="0.2">
      <c r="AC2827" s="50">
        <v>-21.750000000005599</v>
      </c>
      <c r="AU2827" s="200">
        <v>0.28249999999999997</v>
      </c>
    </row>
    <row r="2828" spans="29:47" x14ac:dyDescent="0.2">
      <c r="AC2828" s="50">
        <v>-21.740000000005601</v>
      </c>
      <c r="AU2828" s="200">
        <v>0.28260000000000002</v>
      </c>
    </row>
    <row r="2829" spans="29:47" x14ac:dyDescent="0.2">
      <c r="AC2829" s="50">
        <v>-21.7300000000056</v>
      </c>
      <c r="AU2829" s="200">
        <v>0.28270000000000001</v>
      </c>
    </row>
    <row r="2830" spans="29:47" x14ac:dyDescent="0.2">
      <c r="AC2830" s="50">
        <v>-21.720000000005601</v>
      </c>
      <c r="AU2830" s="200">
        <v>0.2828</v>
      </c>
    </row>
    <row r="2831" spans="29:47" x14ac:dyDescent="0.2">
      <c r="AC2831" s="50">
        <v>-21.7100000000056</v>
      </c>
      <c r="AU2831" s="200">
        <v>0.28289999999999998</v>
      </c>
    </row>
    <row r="2832" spans="29:47" x14ac:dyDescent="0.2">
      <c r="AC2832" s="50">
        <v>-21.700000000005598</v>
      </c>
      <c r="AU2832" s="200">
        <v>0.28299999999999997</v>
      </c>
    </row>
    <row r="2833" spans="29:47" x14ac:dyDescent="0.2">
      <c r="AC2833" s="50">
        <v>-21.6900000000056</v>
      </c>
      <c r="AU2833" s="200">
        <v>0.28310000000000002</v>
      </c>
    </row>
    <row r="2834" spans="29:47" x14ac:dyDescent="0.2">
      <c r="AC2834" s="50">
        <v>-21.680000000005599</v>
      </c>
      <c r="AU2834" s="200">
        <v>0.28320000000000001</v>
      </c>
    </row>
    <row r="2835" spans="29:47" x14ac:dyDescent="0.2">
      <c r="AC2835" s="50">
        <v>-21.670000000005601</v>
      </c>
      <c r="AU2835" s="200">
        <v>0.2833</v>
      </c>
    </row>
    <row r="2836" spans="29:47" x14ac:dyDescent="0.2">
      <c r="AC2836" s="50">
        <v>-21.660000000005599</v>
      </c>
      <c r="AU2836" s="200">
        <v>0.28339999999999999</v>
      </c>
    </row>
    <row r="2837" spans="29:47" x14ac:dyDescent="0.2">
      <c r="AC2837" s="50">
        <v>-21.650000000005601</v>
      </c>
      <c r="AU2837" s="200">
        <v>0.28349999999999997</v>
      </c>
    </row>
    <row r="2838" spans="29:47" x14ac:dyDescent="0.2">
      <c r="AC2838" s="50">
        <v>-21.6400000000056</v>
      </c>
      <c r="AU2838" s="200">
        <v>0.28360000000000002</v>
      </c>
    </row>
    <row r="2839" spans="29:47" x14ac:dyDescent="0.2">
      <c r="AC2839" s="50">
        <v>-21.630000000005602</v>
      </c>
      <c r="AU2839" s="200">
        <v>0.28370000000000001</v>
      </c>
    </row>
    <row r="2840" spans="29:47" x14ac:dyDescent="0.2">
      <c r="AC2840" s="50">
        <v>-21.6200000000056</v>
      </c>
      <c r="AU2840" s="200">
        <v>0.2838</v>
      </c>
    </row>
    <row r="2841" spans="29:47" x14ac:dyDescent="0.2">
      <c r="AC2841" s="50">
        <v>-21.610000000005599</v>
      </c>
      <c r="AU2841" s="200">
        <v>0.28389999999999999</v>
      </c>
    </row>
    <row r="2842" spans="29:47" x14ac:dyDescent="0.2">
      <c r="AC2842" s="50">
        <v>-21.6000000000057</v>
      </c>
      <c r="AU2842" s="200">
        <v>0.28399999999999997</v>
      </c>
    </row>
    <row r="2843" spans="29:47" x14ac:dyDescent="0.2">
      <c r="AC2843" s="50">
        <v>-21.590000000005698</v>
      </c>
      <c r="AU2843" s="200">
        <v>0.28410000000000002</v>
      </c>
    </row>
    <row r="2844" spans="29:47" x14ac:dyDescent="0.2">
      <c r="AC2844" s="50">
        <v>-21.5800000000057</v>
      </c>
      <c r="AU2844" s="200">
        <v>0.28420000000000001</v>
      </c>
    </row>
    <row r="2845" spans="29:47" x14ac:dyDescent="0.2">
      <c r="AC2845" s="50">
        <v>-21.570000000005699</v>
      </c>
      <c r="AU2845" s="200">
        <v>0.2843</v>
      </c>
    </row>
    <row r="2846" spans="29:47" x14ac:dyDescent="0.2">
      <c r="AC2846" s="50">
        <v>-21.560000000005701</v>
      </c>
      <c r="AU2846" s="200">
        <v>0.28439999999999999</v>
      </c>
    </row>
    <row r="2847" spans="29:47" x14ac:dyDescent="0.2">
      <c r="AC2847" s="50">
        <v>-21.550000000005699</v>
      </c>
      <c r="AU2847" s="200">
        <v>0.28449999999999998</v>
      </c>
    </row>
    <row r="2848" spans="29:47" x14ac:dyDescent="0.2">
      <c r="AC2848" s="50">
        <v>-21.540000000005701</v>
      </c>
      <c r="AU2848" s="200">
        <v>0.28460000000000002</v>
      </c>
    </row>
    <row r="2849" spans="29:47" x14ac:dyDescent="0.2">
      <c r="AC2849" s="50">
        <v>-21.5300000000057</v>
      </c>
      <c r="AU2849" s="200">
        <v>0.28470000000000001</v>
      </c>
    </row>
    <row r="2850" spans="29:47" x14ac:dyDescent="0.2">
      <c r="AC2850" s="50">
        <v>-21.520000000005702</v>
      </c>
      <c r="AU2850" s="200">
        <v>0.2848</v>
      </c>
    </row>
    <row r="2851" spans="29:47" x14ac:dyDescent="0.2">
      <c r="AC2851" s="50">
        <v>-21.5100000000057</v>
      </c>
      <c r="AU2851" s="200">
        <v>0.28489999999999999</v>
      </c>
    </row>
    <row r="2852" spans="29:47" x14ac:dyDescent="0.2">
      <c r="AC2852" s="50">
        <v>-21.500000000005699</v>
      </c>
      <c r="AU2852" s="200">
        <v>0.28499999999999998</v>
      </c>
    </row>
    <row r="2853" spans="29:47" x14ac:dyDescent="0.2">
      <c r="AC2853" s="50">
        <v>-21.490000000005701</v>
      </c>
      <c r="AU2853" s="200">
        <v>0.28510000000000002</v>
      </c>
    </row>
    <row r="2854" spans="29:47" x14ac:dyDescent="0.2">
      <c r="AC2854" s="50">
        <v>-21.480000000005699</v>
      </c>
      <c r="AU2854" s="200">
        <v>0.28520000000000001</v>
      </c>
    </row>
    <row r="2855" spans="29:47" x14ac:dyDescent="0.2">
      <c r="AC2855" s="50">
        <v>-21.470000000005701</v>
      </c>
      <c r="AU2855" s="200">
        <v>0.2853</v>
      </c>
    </row>
    <row r="2856" spans="29:47" x14ac:dyDescent="0.2">
      <c r="AC2856" s="50">
        <v>-21.460000000005699</v>
      </c>
      <c r="AU2856" s="200">
        <v>0.28539999999999999</v>
      </c>
    </row>
    <row r="2857" spans="29:47" x14ac:dyDescent="0.2">
      <c r="AC2857" s="50">
        <v>-21.450000000005701</v>
      </c>
      <c r="AU2857" s="200">
        <v>0.28549999999999998</v>
      </c>
    </row>
    <row r="2858" spans="29:47" x14ac:dyDescent="0.2">
      <c r="AC2858" s="50">
        <v>-21.4400000000057</v>
      </c>
      <c r="AU2858" s="200">
        <v>0.28560000000000002</v>
      </c>
    </row>
    <row r="2859" spans="29:47" x14ac:dyDescent="0.2">
      <c r="AC2859" s="50">
        <v>-21.430000000005698</v>
      </c>
      <c r="AU2859" s="200">
        <v>0.28570000000000001</v>
      </c>
    </row>
    <row r="2860" spans="29:47" x14ac:dyDescent="0.2">
      <c r="AC2860" s="50">
        <v>-21.4200000000057</v>
      </c>
      <c r="AU2860" s="200">
        <v>0.2858</v>
      </c>
    </row>
    <row r="2861" spans="29:47" x14ac:dyDescent="0.2">
      <c r="AC2861" s="50">
        <v>-21.410000000005699</v>
      </c>
      <c r="AU2861" s="200">
        <v>0.28589999999999999</v>
      </c>
    </row>
    <row r="2862" spans="29:47" x14ac:dyDescent="0.2">
      <c r="AC2862" s="50">
        <v>-21.400000000005701</v>
      </c>
      <c r="AU2862" s="200">
        <v>0.28599999999999998</v>
      </c>
    </row>
    <row r="2863" spans="29:47" x14ac:dyDescent="0.2">
      <c r="AC2863" s="50">
        <v>-21.390000000005699</v>
      </c>
      <c r="AU2863" s="200">
        <v>0.28610000000000002</v>
      </c>
    </row>
    <row r="2864" spans="29:47" x14ac:dyDescent="0.2">
      <c r="AC2864" s="50">
        <v>-21.380000000005701</v>
      </c>
      <c r="AU2864" s="200">
        <v>0.28620000000000001</v>
      </c>
    </row>
    <row r="2865" spans="29:47" x14ac:dyDescent="0.2">
      <c r="AC2865" s="50">
        <v>-21.3700000000057</v>
      </c>
      <c r="AU2865" s="200">
        <v>0.2863</v>
      </c>
    </row>
    <row r="2866" spans="29:47" x14ac:dyDescent="0.2">
      <c r="AC2866" s="50">
        <v>-21.360000000005702</v>
      </c>
      <c r="AU2866" s="200">
        <v>0.28639999999999999</v>
      </c>
    </row>
    <row r="2867" spans="29:47" x14ac:dyDescent="0.2">
      <c r="AC2867" s="50">
        <v>-21.3500000000057</v>
      </c>
      <c r="AU2867" s="200">
        <v>0.28649999999999998</v>
      </c>
    </row>
    <row r="2868" spans="29:47" x14ac:dyDescent="0.2">
      <c r="AC2868" s="50">
        <v>-21.340000000005698</v>
      </c>
      <c r="AU2868" s="200">
        <v>0.28660000000000002</v>
      </c>
    </row>
    <row r="2869" spans="29:47" x14ac:dyDescent="0.2">
      <c r="AC2869" s="50">
        <v>-21.3300000000057</v>
      </c>
      <c r="AU2869" s="200">
        <v>0.28670000000000001</v>
      </c>
    </row>
    <row r="2870" spans="29:47" x14ac:dyDescent="0.2">
      <c r="AC2870" s="50">
        <v>-21.320000000005699</v>
      </c>
      <c r="AU2870" s="200">
        <v>0.2868</v>
      </c>
    </row>
    <row r="2871" spans="29:47" x14ac:dyDescent="0.2">
      <c r="AC2871" s="50">
        <v>-21.310000000005701</v>
      </c>
      <c r="AU2871" s="200">
        <v>0.28689999999999999</v>
      </c>
    </row>
    <row r="2872" spans="29:47" x14ac:dyDescent="0.2">
      <c r="AC2872" s="50">
        <v>-21.300000000005699</v>
      </c>
      <c r="AU2872" s="200">
        <v>0.28699999999999998</v>
      </c>
    </row>
    <row r="2873" spans="29:47" x14ac:dyDescent="0.2">
      <c r="AC2873" s="50">
        <v>-21.290000000005701</v>
      </c>
      <c r="AU2873" s="200">
        <v>0.28710000000000002</v>
      </c>
    </row>
    <row r="2874" spans="29:47" x14ac:dyDescent="0.2">
      <c r="AC2874" s="50">
        <v>-21.2800000000057</v>
      </c>
      <c r="AU2874" s="200">
        <v>0.28720000000000001</v>
      </c>
    </row>
    <row r="2875" spans="29:47" x14ac:dyDescent="0.2">
      <c r="AC2875" s="50">
        <v>-21.270000000005702</v>
      </c>
      <c r="AU2875" s="200">
        <v>0.2873</v>
      </c>
    </row>
    <row r="2876" spans="29:47" x14ac:dyDescent="0.2">
      <c r="AC2876" s="50">
        <v>-21.2600000000057</v>
      </c>
      <c r="AU2876" s="200">
        <v>0.28739999999999999</v>
      </c>
    </row>
    <row r="2877" spans="29:47" x14ac:dyDescent="0.2">
      <c r="AC2877" s="50">
        <v>-21.250000000005699</v>
      </c>
      <c r="AU2877" s="200">
        <v>0.28749999999999998</v>
      </c>
    </row>
    <row r="2878" spans="29:47" x14ac:dyDescent="0.2">
      <c r="AC2878" s="50">
        <v>-21.240000000005701</v>
      </c>
      <c r="AU2878" s="200">
        <v>0.28760000000000002</v>
      </c>
    </row>
    <row r="2879" spans="29:47" x14ac:dyDescent="0.2">
      <c r="AC2879" s="50">
        <v>-21.230000000005699</v>
      </c>
      <c r="AU2879" s="200">
        <v>0.28770000000000001</v>
      </c>
    </row>
    <row r="2880" spans="29:47" x14ac:dyDescent="0.2">
      <c r="AC2880" s="50">
        <v>-21.220000000005701</v>
      </c>
      <c r="AU2880" s="200">
        <v>0.2878</v>
      </c>
    </row>
    <row r="2881" spans="29:47" x14ac:dyDescent="0.2">
      <c r="AC2881" s="50">
        <v>-21.210000000005699</v>
      </c>
      <c r="AU2881" s="200">
        <v>0.28789999999999999</v>
      </c>
    </row>
    <row r="2882" spans="29:47" x14ac:dyDescent="0.2">
      <c r="AC2882" s="50">
        <v>-21.200000000005701</v>
      </c>
      <c r="AU2882" s="200">
        <v>0.28799999999999998</v>
      </c>
    </row>
    <row r="2883" spans="29:47" x14ac:dyDescent="0.2">
      <c r="AC2883" s="50">
        <v>-21.1900000000057</v>
      </c>
      <c r="AU2883" s="200">
        <v>0.28810000000000002</v>
      </c>
    </row>
    <row r="2884" spans="29:47" x14ac:dyDescent="0.2">
      <c r="AC2884" s="50">
        <v>-21.180000000005698</v>
      </c>
      <c r="AU2884" s="200">
        <v>0.28820000000000001</v>
      </c>
    </row>
    <row r="2885" spans="29:47" x14ac:dyDescent="0.2">
      <c r="AC2885" s="50">
        <v>-21.1700000000057</v>
      </c>
      <c r="AU2885" s="200">
        <v>0.2883</v>
      </c>
    </row>
    <row r="2886" spans="29:47" x14ac:dyDescent="0.2">
      <c r="AC2886" s="50">
        <v>-21.160000000005699</v>
      </c>
      <c r="AU2886" s="200">
        <v>0.28839999999999999</v>
      </c>
    </row>
    <row r="2887" spans="29:47" x14ac:dyDescent="0.2">
      <c r="AC2887" s="50">
        <v>-21.150000000005701</v>
      </c>
      <c r="AU2887" s="200">
        <v>0.28849999999999998</v>
      </c>
    </row>
    <row r="2888" spans="29:47" x14ac:dyDescent="0.2">
      <c r="AC2888" s="50">
        <v>-21.140000000005699</v>
      </c>
      <c r="AU2888" s="200">
        <v>0.28860000000000002</v>
      </c>
    </row>
    <row r="2889" spans="29:47" x14ac:dyDescent="0.2">
      <c r="AC2889" s="50">
        <v>-21.130000000005701</v>
      </c>
      <c r="AU2889" s="200">
        <v>0.28870000000000001</v>
      </c>
    </row>
    <row r="2890" spans="29:47" x14ac:dyDescent="0.2">
      <c r="AC2890" s="50">
        <v>-21.1200000000057</v>
      </c>
      <c r="AU2890" s="200">
        <v>0.2888</v>
      </c>
    </row>
    <row r="2891" spans="29:47" x14ac:dyDescent="0.2">
      <c r="AC2891" s="50">
        <v>-21.110000000005702</v>
      </c>
      <c r="AU2891" s="200">
        <v>0.28889999999999999</v>
      </c>
    </row>
    <row r="2892" spans="29:47" x14ac:dyDescent="0.2">
      <c r="AC2892" s="50">
        <v>-21.1000000000057</v>
      </c>
      <c r="AU2892" s="200">
        <v>0.28899999999999998</v>
      </c>
    </row>
    <row r="2893" spans="29:47" x14ac:dyDescent="0.2">
      <c r="AC2893" s="50">
        <v>-21.090000000005801</v>
      </c>
      <c r="AU2893" s="200">
        <v>0.28910000000000002</v>
      </c>
    </row>
    <row r="2894" spans="29:47" x14ac:dyDescent="0.2">
      <c r="AC2894" s="50">
        <v>-21.0800000000058</v>
      </c>
      <c r="AU2894" s="200">
        <v>0.28920000000000001</v>
      </c>
    </row>
    <row r="2895" spans="29:47" x14ac:dyDescent="0.2">
      <c r="AC2895" s="50">
        <v>-21.070000000005798</v>
      </c>
      <c r="AU2895" s="200">
        <v>0.2893</v>
      </c>
    </row>
    <row r="2896" spans="29:47" x14ac:dyDescent="0.2">
      <c r="AC2896" s="50">
        <v>-21.0600000000058</v>
      </c>
      <c r="AU2896" s="200">
        <v>0.28939999999999999</v>
      </c>
    </row>
    <row r="2897" spans="29:47" x14ac:dyDescent="0.2">
      <c r="AC2897" s="50">
        <v>-21.050000000005799</v>
      </c>
      <c r="AU2897" s="200">
        <v>0.28949999999999998</v>
      </c>
    </row>
    <row r="2898" spans="29:47" x14ac:dyDescent="0.2">
      <c r="AC2898" s="50">
        <v>-21.040000000005801</v>
      </c>
      <c r="AU2898" s="200">
        <v>0.28960000000000002</v>
      </c>
    </row>
    <row r="2899" spans="29:47" x14ac:dyDescent="0.2">
      <c r="AC2899" s="50">
        <v>-21.030000000005799</v>
      </c>
      <c r="AU2899" s="200">
        <v>0.28970000000000001</v>
      </c>
    </row>
    <row r="2900" spans="29:47" x14ac:dyDescent="0.2">
      <c r="AC2900" s="50">
        <v>-21.020000000005801</v>
      </c>
      <c r="AU2900" s="200">
        <v>0.2898</v>
      </c>
    </row>
    <row r="2901" spans="29:47" x14ac:dyDescent="0.2">
      <c r="AC2901" s="50">
        <v>-21.0100000000058</v>
      </c>
      <c r="AU2901" s="200">
        <v>0.28989999999999999</v>
      </c>
    </row>
    <row r="2902" spans="29:47" x14ac:dyDescent="0.2">
      <c r="AC2902" s="50">
        <v>-21.000000000005802</v>
      </c>
      <c r="AU2902" s="200">
        <v>0.28999999999999998</v>
      </c>
    </row>
    <row r="2903" spans="29:47" x14ac:dyDescent="0.2">
      <c r="AC2903" s="50">
        <v>-20.9900000000058</v>
      </c>
      <c r="AU2903" s="200">
        <v>0.29010000000000002</v>
      </c>
    </row>
    <row r="2904" spans="29:47" x14ac:dyDescent="0.2">
      <c r="AC2904" s="50">
        <v>-20.980000000005798</v>
      </c>
      <c r="AU2904" s="200">
        <v>0.29020000000000001</v>
      </c>
    </row>
    <row r="2905" spans="29:47" x14ac:dyDescent="0.2">
      <c r="AC2905" s="50">
        <v>-20.9700000000058</v>
      </c>
      <c r="AU2905" s="200">
        <v>0.2903</v>
      </c>
    </row>
    <row r="2906" spans="29:47" x14ac:dyDescent="0.2">
      <c r="AC2906" s="50">
        <v>-20.960000000005799</v>
      </c>
      <c r="AU2906" s="200">
        <v>0.29039999999999999</v>
      </c>
    </row>
    <row r="2907" spans="29:47" x14ac:dyDescent="0.2">
      <c r="AC2907" s="50">
        <v>-20.950000000005801</v>
      </c>
      <c r="AU2907" s="200">
        <v>0.29049999999999998</v>
      </c>
    </row>
    <row r="2908" spans="29:47" x14ac:dyDescent="0.2">
      <c r="AC2908" s="50">
        <v>-20.940000000005799</v>
      </c>
      <c r="AU2908" s="200">
        <v>0.29060000000000002</v>
      </c>
    </row>
    <row r="2909" spans="29:47" x14ac:dyDescent="0.2">
      <c r="AC2909" s="50">
        <v>-20.930000000005801</v>
      </c>
      <c r="AU2909" s="200">
        <v>0.29070000000000001</v>
      </c>
    </row>
    <row r="2910" spans="29:47" x14ac:dyDescent="0.2">
      <c r="AC2910" s="50">
        <v>-20.9200000000058</v>
      </c>
      <c r="AU2910" s="200">
        <v>0.2908</v>
      </c>
    </row>
    <row r="2911" spans="29:47" x14ac:dyDescent="0.2">
      <c r="AC2911" s="50">
        <v>-20.910000000005802</v>
      </c>
      <c r="AU2911" s="200">
        <v>0.29089999999999999</v>
      </c>
    </row>
    <row r="2912" spans="29:47" x14ac:dyDescent="0.2">
      <c r="AC2912" s="50">
        <v>-20.9000000000058</v>
      </c>
      <c r="AU2912" s="200">
        <v>0.29099999999999998</v>
      </c>
    </row>
    <row r="2913" spans="29:47" x14ac:dyDescent="0.2">
      <c r="AC2913" s="50">
        <v>-20.890000000005799</v>
      </c>
      <c r="AU2913" s="200">
        <v>0.29110000000000003</v>
      </c>
    </row>
    <row r="2914" spans="29:47" x14ac:dyDescent="0.2">
      <c r="AC2914" s="50">
        <v>-20.880000000005801</v>
      </c>
      <c r="AU2914" s="200">
        <v>0.29120000000000001</v>
      </c>
    </row>
    <row r="2915" spans="29:47" x14ac:dyDescent="0.2">
      <c r="AC2915" s="50">
        <v>-20.870000000005799</v>
      </c>
      <c r="AU2915" s="200">
        <v>0.2913</v>
      </c>
    </row>
    <row r="2916" spans="29:47" x14ac:dyDescent="0.2">
      <c r="AC2916" s="50">
        <v>-20.860000000005801</v>
      </c>
      <c r="AU2916" s="200">
        <v>0.29139999999999999</v>
      </c>
    </row>
    <row r="2917" spans="29:47" x14ac:dyDescent="0.2">
      <c r="AC2917" s="50">
        <v>-20.850000000005799</v>
      </c>
      <c r="AU2917" s="200">
        <v>0.29149999999999998</v>
      </c>
    </row>
    <row r="2918" spans="29:47" x14ac:dyDescent="0.2">
      <c r="AC2918" s="50">
        <v>-20.840000000005801</v>
      </c>
      <c r="AU2918" s="200">
        <v>0.29160000000000003</v>
      </c>
    </row>
    <row r="2919" spans="29:47" x14ac:dyDescent="0.2">
      <c r="AC2919" s="50">
        <v>-20.8300000000058</v>
      </c>
      <c r="AU2919" s="200">
        <v>0.29170000000000001</v>
      </c>
    </row>
    <row r="2920" spans="29:47" x14ac:dyDescent="0.2">
      <c r="AC2920" s="50">
        <v>-20.820000000005798</v>
      </c>
      <c r="AU2920" s="200">
        <v>0.2918</v>
      </c>
    </row>
    <row r="2921" spans="29:47" x14ac:dyDescent="0.2">
      <c r="AC2921" s="50">
        <v>-20.8100000000058</v>
      </c>
      <c r="AU2921" s="200">
        <v>0.29189999999999999</v>
      </c>
    </row>
    <row r="2922" spans="29:47" x14ac:dyDescent="0.2">
      <c r="AC2922" s="50">
        <v>-20.800000000005799</v>
      </c>
      <c r="AU2922" s="200">
        <v>0.29199999999999998</v>
      </c>
    </row>
    <row r="2923" spans="29:47" x14ac:dyDescent="0.2">
      <c r="AC2923" s="50">
        <v>-20.790000000005801</v>
      </c>
      <c r="AU2923" s="200">
        <v>0.29210000000000003</v>
      </c>
    </row>
    <row r="2924" spans="29:47" x14ac:dyDescent="0.2">
      <c r="AC2924" s="50">
        <v>-20.780000000005799</v>
      </c>
      <c r="AU2924" s="200">
        <v>0.29220000000000002</v>
      </c>
    </row>
    <row r="2925" spans="29:47" x14ac:dyDescent="0.2">
      <c r="AC2925" s="50">
        <v>-20.770000000005801</v>
      </c>
      <c r="AU2925" s="200">
        <v>0.2923</v>
      </c>
    </row>
    <row r="2926" spans="29:47" x14ac:dyDescent="0.2">
      <c r="AC2926" s="50">
        <v>-20.7600000000058</v>
      </c>
      <c r="AU2926" s="200">
        <v>0.29239999999999999</v>
      </c>
    </row>
    <row r="2927" spans="29:47" x14ac:dyDescent="0.2">
      <c r="AC2927" s="50">
        <v>-20.750000000005802</v>
      </c>
      <c r="AU2927" s="200">
        <v>0.29249999999999998</v>
      </c>
    </row>
    <row r="2928" spans="29:47" x14ac:dyDescent="0.2">
      <c r="AC2928" s="50">
        <v>-20.7400000000058</v>
      </c>
      <c r="AU2928" s="200">
        <v>0.29260000000000003</v>
      </c>
    </row>
    <row r="2929" spans="29:47" x14ac:dyDescent="0.2">
      <c r="AC2929" s="50">
        <v>-20.730000000005798</v>
      </c>
      <c r="AU2929" s="200">
        <v>0.29270000000000002</v>
      </c>
    </row>
    <row r="2930" spans="29:47" x14ac:dyDescent="0.2">
      <c r="AC2930" s="50">
        <v>-20.7200000000058</v>
      </c>
      <c r="AU2930" s="200">
        <v>0.2928</v>
      </c>
    </row>
    <row r="2931" spans="29:47" x14ac:dyDescent="0.2">
      <c r="AC2931" s="50">
        <v>-20.710000000005799</v>
      </c>
      <c r="AU2931" s="200">
        <v>0.29289999999999999</v>
      </c>
    </row>
    <row r="2932" spans="29:47" x14ac:dyDescent="0.2">
      <c r="AC2932" s="50">
        <v>-20.700000000005801</v>
      </c>
      <c r="AU2932" s="200">
        <v>0.29299999999999998</v>
      </c>
    </row>
    <row r="2933" spans="29:47" x14ac:dyDescent="0.2">
      <c r="AC2933" s="50">
        <v>-20.690000000005799</v>
      </c>
      <c r="AU2933" s="200">
        <v>0.29310000000000003</v>
      </c>
    </row>
    <row r="2934" spans="29:47" x14ac:dyDescent="0.2">
      <c r="AC2934" s="50">
        <v>-20.680000000005801</v>
      </c>
      <c r="AU2934" s="200">
        <v>0.29320000000000002</v>
      </c>
    </row>
    <row r="2935" spans="29:47" x14ac:dyDescent="0.2">
      <c r="AC2935" s="50">
        <v>-20.6700000000058</v>
      </c>
      <c r="AU2935" s="200">
        <v>0.29330000000000001</v>
      </c>
    </row>
    <row r="2936" spans="29:47" x14ac:dyDescent="0.2">
      <c r="AC2936" s="50">
        <v>-20.660000000005802</v>
      </c>
      <c r="AU2936" s="200">
        <v>0.29339999999999999</v>
      </c>
    </row>
    <row r="2937" spans="29:47" x14ac:dyDescent="0.2">
      <c r="AC2937" s="50">
        <v>-20.6500000000058</v>
      </c>
      <c r="AU2937" s="200">
        <v>0.29349999999999998</v>
      </c>
    </row>
    <row r="2938" spans="29:47" x14ac:dyDescent="0.2">
      <c r="AC2938" s="50">
        <v>-20.640000000005799</v>
      </c>
      <c r="AU2938" s="200">
        <v>0.29360000000000003</v>
      </c>
    </row>
    <row r="2939" spans="29:47" x14ac:dyDescent="0.2">
      <c r="AC2939" s="50">
        <v>-20.630000000005801</v>
      </c>
      <c r="AU2939" s="200">
        <v>0.29370000000000002</v>
      </c>
    </row>
    <row r="2940" spans="29:47" x14ac:dyDescent="0.2">
      <c r="AC2940" s="50">
        <v>-20.620000000005799</v>
      </c>
      <c r="AU2940" s="200">
        <v>0.29380000000000001</v>
      </c>
    </row>
    <row r="2941" spans="29:47" x14ac:dyDescent="0.2">
      <c r="AC2941" s="50">
        <v>-20.610000000005801</v>
      </c>
      <c r="AU2941" s="200">
        <v>0.29389999999999999</v>
      </c>
    </row>
    <row r="2942" spans="29:47" x14ac:dyDescent="0.2">
      <c r="AC2942" s="50">
        <v>-20.600000000005799</v>
      </c>
      <c r="AU2942" s="200">
        <v>0.29399999999999998</v>
      </c>
    </row>
    <row r="2943" spans="29:47" x14ac:dyDescent="0.2">
      <c r="AC2943" s="50">
        <v>-20.590000000005901</v>
      </c>
      <c r="AU2943" s="200">
        <v>0.29409999999999997</v>
      </c>
    </row>
    <row r="2944" spans="29:47" x14ac:dyDescent="0.2">
      <c r="AC2944" s="50">
        <v>-20.580000000005899</v>
      </c>
      <c r="AU2944" s="200">
        <v>0.29420000000000002</v>
      </c>
    </row>
    <row r="2945" spans="29:47" x14ac:dyDescent="0.2">
      <c r="AC2945" s="50">
        <v>-20.570000000005901</v>
      </c>
      <c r="AU2945" s="200">
        <v>0.29430000000000001</v>
      </c>
    </row>
    <row r="2946" spans="29:47" x14ac:dyDescent="0.2">
      <c r="AC2946" s="50">
        <v>-20.5600000000059</v>
      </c>
      <c r="AU2946" s="200">
        <v>0.2944</v>
      </c>
    </row>
    <row r="2947" spans="29:47" x14ac:dyDescent="0.2">
      <c r="AC2947" s="50">
        <v>-20.550000000005902</v>
      </c>
      <c r="AU2947" s="200">
        <v>0.29449999999999998</v>
      </c>
    </row>
    <row r="2948" spans="29:47" x14ac:dyDescent="0.2">
      <c r="AC2948" s="50">
        <v>-20.5400000000059</v>
      </c>
      <c r="AU2948" s="200">
        <v>0.29459999999999997</v>
      </c>
    </row>
    <row r="2949" spans="29:47" x14ac:dyDescent="0.2">
      <c r="AC2949" s="50">
        <v>-20.530000000005899</v>
      </c>
      <c r="AU2949" s="200">
        <v>0.29470000000000002</v>
      </c>
    </row>
    <row r="2950" spans="29:47" x14ac:dyDescent="0.2">
      <c r="AC2950" s="50">
        <v>-20.520000000005901</v>
      </c>
      <c r="AU2950" s="200">
        <v>0.29480000000000001</v>
      </c>
    </row>
    <row r="2951" spans="29:47" x14ac:dyDescent="0.2">
      <c r="AC2951" s="50">
        <v>-20.510000000005899</v>
      </c>
      <c r="AU2951" s="200">
        <v>0.2949</v>
      </c>
    </row>
    <row r="2952" spans="29:47" x14ac:dyDescent="0.2">
      <c r="AC2952" s="50">
        <v>-20.500000000005901</v>
      </c>
      <c r="AU2952" s="200">
        <v>0.29499999999999998</v>
      </c>
    </row>
    <row r="2953" spans="29:47" x14ac:dyDescent="0.2">
      <c r="AC2953" s="50">
        <v>-20.490000000005899</v>
      </c>
      <c r="AU2953" s="200">
        <v>0.29509999999999997</v>
      </c>
    </row>
    <row r="2954" spans="29:47" x14ac:dyDescent="0.2">
      <c r="AC2954" s="50">
        <v>-20.480000000005901</v>
      </c>
      <c r="AU2954" s="200">
        <v>0.29520000000000002</v>
      </c>
    </row>
    <row r="2955" spans="29:47" x14ac:dyDescent="0.2">
      <c r="AC2955" s="50">
        <v>-20.4700000000059</v>
      </c>
      <c r="AU2955" s="200">
        <v>0.29530000000000001</v>
      </c>
    </row>
    <row r="2956" spans="29:47" x14ac:dyDescent="0.2">
      <c r="AC2956" s="50">
        <v>-20.460000000005898</v>
      </c>
      <c r="AU2956" s="200">
        <v>0.2954</v>
      </c>
    </row>
    <row r="2957" spans="29:47" x14ac:dyDescent="0.2">
      <c r="AC2957" s="50">
        <v>-20.4500000000059</v>
      </c>
      <c r="AU2957" s="200">
        <v>0.29549999999999998</v>
      </c>
    </row>
    <row r="2958" spans="29:47" x14ac:dyDescent="0.2">
      <c r="AC2958" s="50">
        <v>-20.440000000005899</v>
      </c>
      <c r="AU2958" s="200">
        <v>0.29559999999999997</v>
      </c>
    </row>
    <row r="2959" spans="29:47" x14ac:dyDescent="0.2">
      <c r="AC2959" s="50">
        <v>-20.430000000005901</v>
      </c>
      <c r="AU2959" s="200">
        <v>0.29570000000000002</v>
      </c>
    </row>
    <row r="2960" spans="29:47" x14ac:dyDescent="0.2">
      <c r="AC2960" s="50">
        <v>-20.420000000005899</v>
      </c>
      <c r="AU2960" s="200">
        <v>0.29580000000000001</v>
      </c>
    </row>
    <row r="2961" spans="29:47" x14ac:dyDescent="0.2">
      <c r="AC2961" s="50">
        <v>-20.410000000005901</v>
      </c>
      <c r="AU2961" s="200">
        <v>0.2959</v>
      </c>
    </row>
    <row r="2962" spans="29:47" x14ac:dyDescent="0.2">
      <c r="AC2962" s="50">
        <v>-20.4000000000059</v>
      </c>
      <c r="AU2962" s="200">
        <v>0.29599999999999999</v>
      </c>
    </row>
    <row r="2963" spans="29:47" x14ac:dyDescent="0.2">
      <c r="AC2963" s="50">
        <v>-20.390000000005902</v>
      </c>
      <c r="AU2963" s="200">
        <v>0.29609999999999997</v>
      </c>
    </row>
    <row r="2964" spans="29:47" x14ac:dyDescent="0.2">
      <c r="AC2964" s="50">
        <v>-20.3800000000059</v>
      </c>
      <c r="AU2964" s="200">
        <v>0.29620000000000002</v>
      </c>
    </row>
    <row r="2965" spans="29:47" x14ac:dyDescent="0.2">
      <c r="AC2965" s="50">
        <v>-20.370000000005898</v>
      </c>
      <c r="AU2965" s="200">
        <v>0.29630000000000001</v>
      </c>
    </row>
    <row r="2966" spans="29:47" x14ac:dyDescent="0.2">
      <c r="AC2966" s="50">
        <v>-20.3600000000059</v>
      </c>
      <c r="AU2966" s="200">
        <v>0.2964</v>
      </c>
    </row>
    <row r="2967" spans="29:47" x14ac:dyDescent="0.2">
      <c r="AC2967" s="50">
        <v>-20.350000000005899</v>
      </c>
      <c r="AU2967" s="200">
        <v>0.29649999999999999</v>
      </c>
    </row>
    <row r="2968" spans="29:47" x14ac:dyDescent="0.2">
      <c r="AC2968" s="50">
        <v>-20.340000000005901</v>
      </c>
      <c r="AU2968" s="200">
        <v>0.29659999999999997</v>
      </c>
    </row>
    <row r="2969" spans="29:47" x14ac:dyDescent="0.2">
      <c r="AC2969" s="50">
        <v>-20.330000000005899</v>
      </c>
      <c r="AU2969" s="200">
        <v>0.29670000000000002</v>
      </c>
    </row>
    <row r="2970" spans="29:47" x14ac:dyDescent="0.2">
      <c r="AC2970" s="50">
        <v>-20.320000000005901</v>
      </c>
      <c r="AU2970" s="200">
        <v>0.29680000000000001</v>
      </c>
    </row>
    <row r="2971" spans="29:47" x14ac:dyDescent="0.2">
      <c r="AC2971" s="50">
        <v>-20.3100000000059</v>
      </c>
      <c r="AU2971" s="200">
        <v>0.2969</v>
      </c>
    </row>
    <row r="2972" spans="29:47" x14ac:dyDescent="0.2">
      <c r="AC2972" s="50">
        <v>-20.300000000005902</v>
      </c>
      <c r="AU2972" s="200">
        <v>0.29699999999999999</v>
      </c>
    </row>
    <row r="2973" spans="29:47" x14ac:dyDescent="0.2">
      <c r="AC2973" s="50">
        <v>-20.2900000000059</v>
      </c>
      <c r="AU2973" s="200">
        <v>0.29709999999999998</v>
      </c>
    </row>
    <row r="2974" spans="29:47" x14ac:dyDescent="0.2">
      <c r="AC2974" s="50">
        <v>-20.280000000005899</v>
      </c>
      <c r="AU2974" s="200">
        <v>0.29720000000000002</v>
      </c>
    </row>
    <row r="2975" spans="29:47" x14ac:dyDescent="0.2">
      <c r="AC2975" s="50">
        <v>-20.270000000005901</v>
      </c>
      <c r="AU2975" s="200">
        <v>0.29730000000000001</v>
      </c>
    </row>
    <row r="2976" spans="29:47" x14ac:dyDescent="0.2">
      <c r="AC2976" s="50">
        <v>-20.260000000005899</v>
      </c>
      <c r="AU2976" s="200">
        <v>0.2974</v>
      </c>
    </row>
    <row r="2977" spans="29:47" x14ac:dyDescent="0.2">
      <c r="AC2977" s="50">
        <v>-20.250000000005901</v>
      </c>
      <c r="AU2977" s="200">
        <v>0.29749999999999999</v>
      </c>
    </row>
    <row r="2978" spans="29:47" x14ac:dyDescent="0.2">
      <c r="AC2978" s="50">
        <v>-20.240000000005899</v>
      </c>
      <c r="AU2978" s="200">
        <v>0.29759999999999998</v>
      </c>
    </row>
    <row r="2979" spans="29:47" x14ac:dyDescent="0.2">
      <c r="AC2979" s="50">
        <v>-20.230000000005901</v>
      </c>
      <c r="AU2979" s="200">
        <v>0.29770000000000002</v>
      </c>
    </row>
    <row r="2980" spans="29:47" x14ac:dyDescent="0.2">
      <c r="AC2980" s="50">
        <v>-20.2200000000059</v>
      </c>
      <c r="AU2980" s="200">
        <v>0.29780000000000001</v>
      </c>
    </row>
    <row r="2981" spans="29:47" x14ac:dyDescent="0.2">
      <c r="AC2981" s="50">
        <v>-20.210000000005898</v>
      </c>
      <c r="AU2981" s="200">
        <v>0.2979</v>
      </c>
    </row>
    <row r="2982" spans="29:47" x14ac:dyDescent="0.2">
      <c r="AC2982" s="50">
        <v>-20.2000000000059</v>
      </c>
      <c r="AU2982" s="200">
        <v>0.29799999999999999</v>
      </c>
    </row>
    <row r="2983" spans="29:47" x14ac:dyDescent="0.2">
      <c r="AC2983" s="50">
        <v>-20.190000000005899</v>
      </c>
      <c r="AU2983" s="200">
        <v>0.29809999999999998</v>
      </c>
    </row>
    <row r="2984" spans="29:47" x14ac:dyDescent="0.2">
      <c r="AC2984" s="50">
        <v>-20.180000000005901</v>
      </c>
      <c r="AU2984" s="200">
        <v>0.29820000000000002</v>
      </c>
    </row>
    <row r="2985" spans="29:47" x14ac:dyDescent="0.2">
      <c r="AC2985" s="50">
        <v>-20.170000000005899</v>
      </c>
      <c r="AU2985" s="200">
        <v>0.29830000000000001</v>
      </c>
    </row>
    <row r="2986" spans="29:47" x14ac:dyDescent="0.2">
      <c r="AC2986" s="50">
        <v>-20.160000000005901</v>
      </c>
      <c r="AU2986" s="200">
        <v>0.2984</v>
      </c>
    </row>
    <row r="2987" spans="29:47" x14ac:dyDescent="0.2">
      <c r="AC2987" s="50">
        <v>-20.1500000000059</v>
      </c>
      <c r="AU2987" s="200">
        <v>0.29849999999999999</v>
      </c>
    </row>
    <row r="2988" spans="29:47" x14ac:dyDescent="0.2">
      <c r="AC2988" s="50">
        <v>-20.140000000005902</v>
      </c>
      <c r="AU2988" s="200">
        <v>0.29859999999999998</v>
      </c>
    </row>
    <row r="2989" spans="29:47" x14ac:dyDescent="0.2">
      <c r="AC2989" s="50">
        <v>-20.1300000000059</v>
      </c>
      <c r="AU2989" s="200">
        <v>0.29870000000000002</v>
      </c>
    </row>
    <row r="2990" spans="29:47" x14ac:dyDescent="0.2">
      <c r="AC2990" s="50">
        <v>-20.120000000005898</v>
      </c>
      <c r="AU2990" s="200">
        <v>0.29880000000000001</v>
      </c>
    </row>
    <row r="2991" spans="29:47" x14ac:dyDescent="0.2">
      <c r="AC2991" s="50">
        <v>-20.1100000000059</v>
      </c>
      <c r="AU2991" s="200">
        <v>0.2989</v>
      </c>
    </row>
    <row r="2992" spans="29:47" x14ac:dyDescent="0.2">
      <c r="AC2992" s="50">
        <v>-20.100000000005899</v>
      </c>
      <c r="AU2992" s="200">
        <v>0.29899999999999999</v>
      </c>
    </row>
    <row r="2993" spans="29:47" x14ac:dyDescent="0.2">
      <c r="AC2993" s="50">
        <v>-20.090000000006</v>
      </c>
      <c r="AU2993" s="200">
        <v>0.29909999999999998</v>
      </c>
    </row>
    <row r="2994" spans="29:47" x14ac:dyDescent="0.2">
      <c r="AC2994" s="50">
        <v>-20.080000000005999</v>
      </c>
      <c r="AU2994" s="200">
        <v>0.29920000000000002</v>
      </c>
    </row>
    <row r="2995" spans="29:47" x14ac:dyDescent="0.2">
      <c r="AC2995" s="50">
        <v>-20.070000000006001</v>
      </c>
      <c r="AU2995" s="200">
        <v>0.29930000000000001</v>
      </c>
    </row>
    <row r="2996" spans="29:47" x14ac:dyDescent="0.2">
      <c r="AC2996" s="50">
        <v>-20.060000000005999</v>
      </c>
      <c r="AU2996" s="200">
        <v>0.2994</v>
      </c>
    </row>
    <row r="2997" spans="29:47" x14ac:dyDescent="0.2">
      <c r="AC2997" s="50">
        <v>-20.050000000006001</v>
      </c>
      <c r="AU2997" s="200">
        <v>0.29949999999999999</v>
      </c>
    </row>
    <row r="2998" spans="29:47" x14ac:dyDescent="0.2">
      <c r="AC2998" s="50">
        <v>-20.040000000006</v>
      </c>
      <c r="AU2998" s="200">
        <v>0.29959999999999998</v>
      </c>
    </row>
    <row r="2999" spans="29:47" x14ac:dyDescent="0.2">
      <c r="AC2999" s="50">
        <v>-20.030000000006002</v>
      </c>
      <c r="AU2999" s="200">
        <v>0.29970000000000002</v>
      </c>
    </row>
    <row r="3000" spans="29:47" x14ac:dyDescent="0.2">
      <c r="AC3000" s="50">
        <v>-20.020000000006</v>
      </c>
      <c r="AU3000" s="200">
        <v>0.29980000000000001</v>
      </c>
    </row>
    <row r="3001" spans="29:47" x14ac:dyDescent="0.2">
      <c r="AC3001" s="50">
        <v>-20.010000000005999</v>
      </c>
      <c r="AU3001" s="200">
        <v>0.2999</v>
      </c>
    </row>
    <row r="3002" spans="29:47" x14ac:dyDescent="0.2">
      <c r="AC3002" s="50">
        <v>-20.000000000006001</v>
      </c>
      <c r="AU3002" s="200">
        <v>0.3</v>
      </c>
    </row>
    <row r="3003" spans="29:47" x14ac:dyDescent="0.2">
      <c r="AC3003" s="50">
        <v>-19.990000000005999</v>
      </c>
      <c r="AU3003" s="200">
        <v>0.30009999999999998</v>
      </c>
    </row>
    <row r="3004" spans="29:47" x14ac:dyDescent="0.2">
      <c r="AC3004" s="50">
        <v>-19.980000000006001</v>
      </c>
      <c r="AU3004" s="200">
        <v>0.30020000000000002</v>
      </c>
    </row>
    <row r="3005" spans="29:47" x14ac:dyDescent="0.2">
      <c r="AC3005" s="50">
        <v>-19.970000000005999</v>
      </c>
      <c r="AU3005" s="200">
        <v>0.30030000000000001</v>
      </c>
    </row>
    <row r="3006" spans="29:47" x14ac:dyDescent="0.2">
      <c r="AC3006" s="50">
        <v>-19.960000000006001</v>
      </c>
      <c r="AU3006" s="200">
        <v>0.3004</v>
      </c>
    </row>
    <row r="3007" spans="29:47" x14ac:dyDescent="0.2">
      <c r="AC3007" s="50">
        <v>-19.950000000006</v>
      </c>
      <c r="AU3007" s="200">
        <v>0.30049999999999999</v>
      </c>
    </row>
    <row r="3008" spans="29:47" x14ac:dyDescent="0.2">
      <c r="AC3008" s="50">
        <v>-19.940000000005998</v>
      </c>
      <c r="AU3008" s="200">
        <v>0.30059999999999998</v>
      </c>
    </row>
    <row r="3009" spans="29:47" x14ac:dyDescent="0.2">
      <c r="AC3009" s="50">
        <v>-19.930000000006</v>
      </c>
      <c r="AU3009" s="200">
        <v>0.30070000000000002</v>
      </c>
    </row>
    <row r="3010" spans="29:47" x14ac:dyDescent="0.2">
      <c r="AC3010" s="50">
        <v>-19.920000000005999</v>
      </c>
      <c r="AU3010" s="200">
        <v>0.30080000000000001</v>
      </c>
    </row>
    <row r="3011" spans="29:47" x14ac:dyDescent="0.2">
      <c r="AC3011" s="50">
        <v>-19.910000000006001</v>
      </c>
      <c r="AU3011" s="200">
        <v>0.3009</v>
      </c>
    </row>
    <row r="3012" spans="29:47" x14ac:dyDescent="0.2">
      <c r="AC3012" s="50">
        <v>-19.900000000005999</v>
      </c>
      <c r="AU3012" s="200">
        <v>0.30099999999999999</v>
      </c>
    </row>
    <row r="3013" spans="29:47" x14ac:dyDescent="0.2">
      <c r="AC3013" s="50">
        <v>-19.890000000006001</v>
      </c>
      <c r="AU3013" s="200">
        <v>0.30109999999999998</v>
      </c>
    </row>
    <row r="3014" spans="29:47" x14ac:dyDescent="0.2">
      <c r="AC3014" s="50">
        <v>-19.880000000006</v>
      </c>
      <c r="AU3014" s="200">
        <v>0.30120000000000002</v>
      </c>
    </row>
    <row r="3015" spans="29:47" x14ac:dyDescent="0.2">
      <c r="AC3015" s="50">
        <v>-19.870000000006002</v>
      </c>
      <c r="AU3015" s="200">
        <v>0.30130000000000001</v>
      </c>
    </row>
    <row r="3016" spans="29:47" x14ac:dyDescent="0.2">
      <c r="AC3016" s="50">
        <v>-19.860000000006</v>
      </c>
      <c r="AU3016" s="200">
        <v>0.3014</v>
      </c>
    </row>
    <row r="3017" spans="29:47" x14ac:dyDescent="0.2">
      <c r="AC3017" s="50">
        <v>-19.850000000005998</v>
      </c>
      <c r="AU3017" s="200">
        <v>0.30149999999999999</v>
      </c>
    </row>
    <row r="3018" spans="29:47" x14ac:dyDescent="0.2">
      <c r="AC3018" s="50">
        <v>-19.840000000006</v>
      </c>
      <c r="AU3018" s="200">
        <v>0.30159999999999998</v>
      </c>
    </row>
    <row r="3019" spans="29:47" x14ac:dyDescent="0.2">
      <c r="AC3019" s="50">
        <v>-19.830000000005999</v>
      </c>
      <c r="AU3019" s="200">
        <v>0.30170000000000002</v>
      </c>
    </row>
    <row r="3020" spans="29:47" x14ac:dyDescent="0.2">
      <c r="AC3020" s="50">
        <v>-19.820000000006001</v>
      </c>
      <c r="AU3020" s="200">
        <v>0.30180000000000001</v>
      </c>
    </row>
    <row r="3021" spans="29:47" x14ac:dyDescent="0.2">
      <c r="AC3021" s="50">
        <v>-19.810000000005999</v>
      </c>
      <c r="AU3021" s="200">
        <v>0.3019</v>
      </c>
    </row>
    <row r="3022" spans="29:47" x14ac:dyDescent="0.2">
      <c r="AC3022" s="50">
        <v>-19.800000000006001</v>
      </c>
      <c r="AU3022" s="200">
        <v>0.30199999999999999</v>
      </c>
    </row>
    <row r="3023" spans="29:47" x14ac:dyDescent="0.2">
      <c r="AC3023" s="50">
        <v>-19.790000000006</v>
      </c>
      <c r="AU3023" s="200">
        <v>0.30209999999999998</v>
      </c>
    </row>
    <row r="3024" spans="29:47" x14ac:dyDescent="0.2">
      <c r="AC3024" s="50">
        <v>-19.780000000006002</v>
      </c>
      <c r="AU3024" s="200">
        <v>0.30220000000000002</v>
      </c>
    </row>
    <row r="3025" spans="29:47" x14ac:dyDescent="0.2">
      <c r="AC3025" s="50">
        <v>-19.770000000006</v>
      </c>
      <c r="AU3025" s="200">
        <v>0.30230000000000001</v>
      </c>
    </row>
    <row r="3026" spans="29:47" x14ac:dyDescent="0.2">
      <c r="AC3026" s="50">
        <v>-19.760000000005999</v>
      </c>
      <c r="AU3026" s="200">
        <v>0.3024</v>
      </c>
    </row>
    <row r="3027" spans="29:47" x14ac:dyDescent="0.2">
      <c r="AC3027" s="50">
        <v>-19.750000000006001</v>
      </c>
      <c r="AU3027" s="200">
        <v>0.30249999999999999</v>
      </c>
    </row>
    <row r="3028" spans="29:47" x14ac:dyDescent="0.2">
      <c r="AC3028" s="50">
        <v>-19.740000000005999</v>
      </c>
      <c r="AU3028" s="200">
        <v>0.30259999999999998</v>
      </c>
    </row>
    <row r="3029" spans="29:47" x14ac:dyDescent="0.2">
      <c r="AC3029" s="50">
        <v>-19.730000000006001</v>
      </c>
      <c r="AU3029" s="200">
        <v>0.30270000000000002</v>
      </c>
    </row>
    <row r="3030" spans="29:47" x14ac:dyDescent="0.2">
      <c r="AC3030" s="50">
        <v>-19.720000000005999</v>
      </c>
      <c r="AU3030" s="200">
        <v>0.30280000000000001</v>
      </c>
    </row>
    <row r="3031" spans="29:47" x14ac:dyDescent="0.2">
      <c r="AC3031" s="50">
        <v>-19.710000000006001</v>
      </c>
      <c r="AU3031" s="200">
        <v>0.3029</v>
      </c>
    </row>
    <row r="3032" spans="29:47" x14ac:dyDescent="0.2">
      <c r="AC3032" s="50">
        <v>-19.700000000006</v>
      </c>
      <c r="AU3032" s="200">
        <v>0.30299999999999999</v>
      </c>
    </row>
    <row r="3033" spans="29:47" x14ac:dyDescent="0.2">
      <c r="AC3033" s="50">
        <v>-19.690000000005998</v>
      </c>
      <c r="AU3033" s="200">
        <v>0.30309999999999998</v>
      </c>
    </row>
    <row r="3034" spans="29:47" x14ac:dyDescent="0.2">
      <c r="AC3034" s="50">
        <v>-19.680000000006</v>
      </c>
      <c r="AU3034" s="200">
        <v>0.30320000000000003</v>
      </c>
    </row>
    <row r="3035" spans="29:47" x14ac:dyDescent="0.2">
      <c r="AC3035" s="50">
        <v>-19.670000000005999</v>
      </c>
      <c r="AU3035" s="200">
        <v>0.30330000000000001</v>
      </c>
    </row>
    <row r="3036" spans="29:47" x14ac:dyDescent="0.2">
      <c r="AC3036" s="50">
        <v>-19.660000000006001</v>
      </c>
      <c r="AU3036" s="200">
        <v>0.3034</v>
      </c>
    </row>
    <row r="3037" spans="29:47" x14ac:dyDescent="0.2">
      <c r="AC3037" s="50">
        <v>-19.650000000005999</v>
      </c>
      <c r="AU3037" s="200">
        <v>0.30349999999999999</v>
      </c>
    </row>
    <row r="3038" spans="29:47" x14ac:dyDescent="0.2">
      <c r="AC3038" s="50">
        <v>-19.640000000006001</v>
      </c>
      <c r="AU3038" s="200">
        <v>0.30359999999999998</v>
      </c>
    </row>
    <row r="3039" spans="29:47" x14ac:dyDescent="0.2">
      <c r="AC3039" s="50">
        <v>-19.630000000006</v>
      </c>
      <c r="AU3039" s="200">
        <v>0.30370000000000003</v>
      </c>
    </row>
    <row r="3040" spans="29:47" x14ac:dyDescent="0.2">
      <c r="AC3040" s="50">
        <v>-19.620000000006002</v>
      </c>
      <c r="AU3040" s="200">
        <v>0.30380000000000001</v>
      </c>
    </row>
    <row r="3041" spans="29:47" x14ac:dyDescent="0.2">
      <c r="AC3041" s="50">
        <v>-19.610000000006</v>
      </c>
      <c r="AU3041" s="200">
        <v>0.3039</v>
      </c>
    </row>
    <row r="3042" spans="29:47" x14ac:dyDescent="0.2">
      <c r="AC3042" s="50">
        <v>-19.600000000005998</v>
      </c>
      <c r="AU3042" s="200">
        <v>0.30399999999999999</v>
      </c>
    </row>
    <row r="3043" spans="29:47" x14ac:dyDescent="0.2">
      <c r="AC3043" s="50">
        <v>-19.5900000000061</v>
      </c>
      <c r="AU3043" s="200">
        <v>0.30409999999999998</v>
      </c>
    </row>
    <row r="3044" spans="29:47" x14ac:dyDescent="0.2">
      <c r="AC3044" s="50">
        <v>-19.580000000006098</v>
      </c>
      <c r="AU3044" s="200">
        <v>0.30420000000000003</v>
      </c>
    </row>
    <row r="3045" spans="29:47" x14ac:dyDescent="0.2">
      <c r="AC3045" s="50">
        <v>-19.5700000000061</v>
      </c>
      <c r="AU3045" s="200">
        <v>0.30430000000000001</v>
      </c>
    </row>
    <row r="3046" spans="29:47" x14ac:dyDescent="0.2">
      <c r="AC3046" s="50">
        <v>-19.560000000006099</v>
      </c>
      <c r="AU3046" s="200">
        <v>0.3044</v>
      </c>
    </row>
    <row r="3047" spans="29:47" x14ac:dyDescent="0.2">
      <c r="AC3047" s="50">
        <v>-19.550000000006101</v>
      </c>
      <c r="AU3047" s="200">
        <v>0.30449999999999999</v>
      </c>
    </row>
    <row r="3048" spans="29:47" x14ac:dyDescent="0.2">
      <c r="AC3048" s="50">
        <v>-19.540000000006099</v>
      </c>
      <c r="AU3048" s="200">
        <v>0.30459999999999998</v>
      </c>
    </row>
    <row r="3049" spans="29:47" x14ac:dyDescent="0.2">
      <c r="AC3049" s="50">
        <v>-19.530000000006101</v>
      </c>
      <c r="AU3049" s="200">
        <v>0.30470000000000003</v>
      </c>
    </row>
    <row r="3050" spans="29:47" x14ac:dyDescent="0.2">
      <c r="AC3050" s="50">
        <v>-19.5200000000061</v>
      </c>
      <c r="AU3050" s="200">
        <v>0.30480000000000002</v>
      </c>
    </row>
    <row r="3051" spans="29:47" x14ac:dyDescent="0.2">
      <c r="AC3051" s="50">
        <v>-19.510000000006102</v>
      </c>
      <c r="AU3051" s="200">
        <v>0.3049</v>
      </c>
    </row>
    <row r="3052" spans="29:47" x14ac:dyDescent="0.2">
      <c r="AC3052" s="50">
        <v>-19.5000000000061</v>
      </c>
      <c r="AU3052" s="200">
        <v>0.30499999999999999</v>
      </c>
    </row>
    <row r="3053" spans="29:47" x14ac:dyDescent="0.2">
      <c r="AC3053" s="50">
        <v>-19.490000000006098</v>
      </c>
      <c r="AU3053" s="200">
        <v>0.30509999999999998</v>
      </c>
    </row>
    <row r="3054" spans="29:47" x14ac:dyDescent="0.2">
      <c r="AC3054" s="50">
        <v>-19.4800000000061</v>
      </c>
      <c r="AU3054" s="200">
        <v>0.30520000000000003</v>
      </c>
    </row>
    <row r="3055" spans="29:47" x14ac:dyDescent="0.2">
      <c r="AC3055" s="50">
        <v>-19.470000000006099</v>
      </c>
      <c r="AU3055" s="200">
        <v>0.30530000000000002</v>
      </c>
    </row>
    <row r="3056" spans="29:47" x14ac:dyDescent="0.2">
      <c r="AC3056" s="50">
        <v>-19.460000000006101</v>
      </c>
      <c r="AU3056" s="200">
        <v>0.3054</v>
      </c>
    </row>
    <row r="3057" spans="29:47" x14ac:dyDescent="0.2">
      <c r="AC3057" s="50">
        <v>-19.450000000006099</v>
      </c>
      <c r="AU3057" s="200">
        <v>0.30549999999999999</v>
      </c>
    </row>
    <row r="3058" spans="29:47" x14ac:dyDescent="0.2">
      <c r="AC3058" s="50">
        <v>-19.440000000006101</v>
      </c>
      <c r="AU3058" s="200">
        <v>0.30559999999999998</v>
      </c>
    </row>
    <row r="3059" spans="29:47" x14ac:dyDescent="0.2">
      <c r="AC3059" s="50">
        <v>-19.4300000000061</v>
      </c>
      <c r="AU3059" s="200">
        <v>0.30570000000000003</v>
      </c>
    </row>
    <row r="3060" spans="29:47" x14ac:dyDescent="0.2">
      <c r="AC3060" s="50">
        <v>-19.420000000006102</v>
      </c>
      <c r="AU3060" s="200">
        <v>0.30580000000000002</v>
      </c>
    </row>
    <row r="3061" spans="29:47" x14ac:dyDescent="0.2">
      <c r="AC3061" s="50">
        <v>-19.4100000000061</v>
      </c>
      <c r="AU3061" s="200">
        <v>0.30590000000000001</v>
      </c>
    </row>
    <row r="3062" spans="29:47" x14ac:dyDescent="0.2">
      <c r="AC3062" s="50">
        <v>-19.400000000006099</v>
      </c>
      <c r="AU3062" s="200">
        <v>0.30599999999999999</v>
      </c>
    </row>
    <row r="3063" spans="29:47" x14ac:dyDescent="0.2">
      <c r="AC3063" s="50">
        <v>-19.390000000006101</v>
      </c>
      <c r="AU3063" s="200">
        <v>0.30609999999999998</v>
      </c>
    </row>
    <row r="3064" spans="29:47" x14ac:dyDescent="0.2">
      <c r="AC3064" s="50">
        <v>-19.380000000006099</v>
      </c>
      <c r="AU3064" s="200">
        <v>0.30620000000000003</v>
      </c>
    </row>
    <row r="3065" spans="29:47" x14ac:dyDescent="0.2">
      <c r="AC3065" s="50">
        <v>-19.370000000006101</v>
      </c>
      <c r="AU3065" s="200">
        <v>0.30630000000000002</v>
      </c>
    </row>
    <row r="3066" spans="29:47" x14ac:dyDescent="0.2">
      <c r="AC3066" s="50">
        <v>-19.360000000006099</v>
      </c>
      <c r="AU3066" s="200">
        <v>0.30640000000000001</v>
      </c>
    </row>
    <row r="3067" spans="29:47" x14ac:dyDescent="0.2">
      <c r="AC3067" s="50">
        <v>-19.350000000006101</v>
      </c>
      <c r="AU3067" s="200">
        <v>0.30649999999999999</v>
      </c>
    </row>
    <row r="3068" spans="29:47" x14ac:dyDescent="0.2">
      <c r="AC3068" s="50">
        <v>-19.3400000000061</v>
      </c>
      <c r="AU3068" s="200">
        <v>0.30659999999999998</v>
      </c>
    </row>
    <row r="3069" spans="29:47" x14ac:dyDescent="0.2">
      <c r="AC3069" s="50">
        <v>-19.330000000006098</v>
      </c>
      <c r="AU3069" s="200">
        <v>0.30669999999999997</v>
      </c>
    </row>
    <row r="3070" spans="29:47" x14ac:dyDescent="0.2">
      <c r="AC3070" s="50">
        <v>-19.3200000000061</v>
      </c>
      <c r="AU3070" s="200">
        <v>0.30680000000000002</v>
      </c>
    </row>
    <row r="3071" spans="29:47" x14ac:dyDescent="0.2">
      <c r="AC3071" s="50">
        <v>-19.310000000006099</v>
      </c>
      <c r="AU3071" s="200">
        <v>0.30690000000000001</v>
      </c>
    </row>
    <row r="3072" spans="29:47" x14ac:dyDescent="0.2">
      <c r="AC3072" s="50">
        <v>-19.300000000006101</v>
      </c>
      <c r="AU3072" s="200">
        <v>0.307</v>
      </c>
    </row>
    <row r="3073" spans="29:47" x14ac:dyDescent="0.2">
      <c r="AC3073" s="50">
        <v>-19.290000000006099</v>
      </c>
      <c r="AU3073" s="200">
        <v>0.30709999999999998</v>
      </c>
    </row>
    <row r="3074" spans="29:47" x14ac:dyDescent="0.2">
      <c r="AC3074" s="50">
        <v>-19.280000000006101</v>
      </c>
      <c r="AU3074" s="200">
        <v>0.30719999999999997</v>
      </c>
    </row>
    <row r="3075" spans="29:47" x14ac:dyDescent="0.2">
      <c r="AC3075" s="50">
        <v>-19.2700000000061</v>
      </c>
      <c r="AU3075" s="200">
        <v>0.30730000000000002</v>
      </c>
    </row>
    <row r="3076" spans="29:47" x14ac:dyDescent="0.2">
      <c r="AC3076" s="50">
        <v>-19.260000000006102</v>
      </c>
      <c r="AU3076" s="200">
        <v>0.30740000000000001</v>
      </c>
    </row>
    <row r="3077" spans="29:47" x14ac:dyDescent="0.2">
      <c r="AC3077" s="50">
        <v>-19.2500000000061</v>
      </c>
      <c r="AU3077" s="200">
        <v>0.3075</v>
      </c>
    </row>
    <row r="3078" spans="29:47" x14ac:dyDescent="0.2">
      <c r="AC3078" s="50">
        <v>-19.240000000006098</v>
      </c>
      <c r="AU3078" s="200">
        <v>0.30759999999999998</v>
      </c>
    </row>
    <row r="3079" spans="29:47" x14ac:dyDescent="0.2">
      <c r="AC3079" s="50">
        <v>-19.2300000000061</v>
      </c>
      <c r="AU3079" s="200">
        <v>0.30769999999999997</v>
      </c>
    </row>
    <row r="3080" spans="29:47" x14ac:dyDescent="0.2">
      <c r="AC3080" s="50">
        <v>-19.220000000006099</v>
      </c>
      <c r="AU3080" s="200">
        <v>0.30780000000000002</v>
      </c>
    </row>
    <row r="3081" spans="29:47" x14ac:dyDescent="0.2">
      <c r="AC3081" s="50">
        <v>-19.210000000006101</v>
      </c>
      <c r="AU3081" s="200">
        <v>0.30790000000000001</v>
      </c>
    </row>
    <row r="3082" spans="29:47" x14ac:dyDescent="0.2">
      <c r="AC3082" s="50">
        <v>-19.200000000006099</v>
      </c>
      <c r="AU3082" s="200">
        <v>0.308</v>
      </c>
    </row>
    <row r="3083" spans="29:47" x14ac:dyDescent="0.2">
      <c r="AC3083" s="50">
        <v>-19.190000000006101</v>
      </c>
      <c r="AU3083" s="200">
        <v>0.30809999999999998</v>
      </c>
    </row>
    <row r="3084" spans="29:47" x14ac:dyDescent="0.2">
      <c r="AC3084" s="50">
        <v>-19.1800000000061</v>
      </c>
      <c r="AU3084" s="200">
        <v>0.30819999999999997</v>
      </c>
    </row>
    <row r="3085" spans="29:47" x14ac:dyDescent="0.2">
      <c r="AC3085" s="50">
        <v>-19.170000000006102</v>
      </c>
      <c r="AU3085" s="200">
        <v>0.30830000000000002</v>
      </c>
    </row>
    <row r="3086" spans="29:47" x14ac:dyDescent="0.2">
      <c r="AC3086" s="50">
        <v>-19.1600000000061</v>
      </c>
      <c r="AU3086" s="200">
        <v>0.30840000000000001</v>
      </c>
    </row>
    <row r="3087" spans="29:47" x14ac:dyDescent="0.2">
      <c r="AC3087" s="50">
        <v>-19.150000000006099</v>
      </c>
      <c r="AU3087" s="200">
        <v>0.3085</v>
      </c>
    </row>
    <row r="3088" spans="29:47" x14ac:dyDescent="0.2">
      <c r="AC3088" s="50">
        <v>-19.140000000006101</v>
      </c>
      <c r="AU3088" s="200">
        <v>0.30859999999999999</v>
      </c>
    </row>
    <row r="3089" spans="29:47" x14ac:dyDescent="0.2">
      <c r="AC3089" s="50">
        <v>-19.130000000006099</v>
      </c>
      <c r="AU3089" s="200">
        <v>0.30869999999999997</v>
      </c>
    </row>
    <row r="3090" spans="29:47" x14ac:dyDescent="0.2">
      <c r="AC3090" s="50">
        <v>-19.120000000006101</v>
      </c>
      <c r="AU3090" s="200">
        <v>0.30880000000000002</v>
      </c>
    </row>
    <row r="3091" spans="29:47" x14ac:dyDescent="0.2">
      <c r="AC3091" s="50">
        <v>-19.110000000006099</v>
      </c>
      <c r="AU3091" s="200">
        <v>0.30890000000000001</v>
      </c>
    </row>
    <row r="3092" spans="29:47" x14ac:dyDescent="0.2">
      <c r="AC3092" s="50">
        <v>-19.100000000006101</v>
      </c>
      <c r="AU3092" s="200">
        <v>0.309</v>
      </c>
    </row>
    <row r="3093" spans="29:47" x14ac:dyDescent="0.2">
      <c r="AC3093" s="50">
        <v>-19.0900000000061</v>
      </c>
      <c r="AU3093" s="200">
        <v>0.30909999999999999</v>
      </c>
    </row>
    <row r="3094" spans="29:47" x14ac:dyDescent="0.2">
      <c r="AC3094" s="50">
        <v>-19.080000000006201</v>
      </c>
      <c r="AU3094" s="200">
        <v>0.30919999999999997</v>
      </c>
    </row>
    <row r="3095" spans="29:47" x14ac:dyDescent="0.2">
      <c r="AC3095" s="50">
        <v>-19.0700000000062</v>
      </c>
      <c r="AU3095" s="200">
        <v>0.30930000000000002</v>
      </c>
    </row>
    <row r="3096" spans="29:47" x14ac:dyDescent="0.2">
      <c r="AC3096" s="50">
        <v>-19.060000000006202</v>
      </c>
      <c r="AU3096" s="200">
        <v>0.30940000000000001</v>
      </c>
    </row>
    <row r="3097" spans="29:47" x14ac:dyDescent="0.2">
      <c r="AC3097" s="50">
        <v>-19.0500000000062</v>
      </c>
      <c r="AU3097" s="200">
        <v>0.3095</v>
      </c>
    </row>
    <row r="3098" spans="29:47" x14ac:dyDescent="0.2">
      <c r="AC3098" s="50">
        <v>-19.040000000006199</v>
      </c>
      <c r="AU3098" s="200">
        <v>0.30959999999999999</v>
      </c>
    </row>
    <row r="3099" spans="29:47" x14ac:dyDescent="0.2">
      <c r="AC3099" s="50">
        <v>-19.030000000006201</v>
      </c>
      <c r="AU3099" s="200">
        <v>0.30969999999999998</v>
      </c>
    </row>
    <row r="3100" spans="29:47" x14ac:dyDescent="0.2">
      <c r="AC3100" s="50">
        <v>-19.020000000006199</v>
      </c>
      <c r="AU3100" s="200">
        <v>0.30980000000000002</v>
      </c>
    </row>
    <row r="3101" spans="29:47" x14ac:dyDescent="0.2">
      <c r="AC3101" s="50">
        <v>-19.010000000006201</v>
      </c>
      <c r="AU3101" s="200">
        <v>0.30990000000000001</v>
      </c>
    </row>
    <row r="3102" spans="29:47" x14ac:dyDescent="0.2">
      <c r="AC3102" s="50">
        <v>-19.000000000006199</v>
      </c>
      <c r="AU3102" s="200">
        <v>0.31</v>
      </c>
    </row>
    <row r="3103" spans="29:47" x14ac:dyDescent="0.2">
      <c r="AC3103" s="50">
        <v>-18.990000000006201</v>
      </c>
      <c r="AU3103" s="200">
        <v>0.31009999999999999</v>
      </c>
    </row>
    <row r="3104" spans="29:47" x14ac:dyDescent="0.2">
      <c r="AC3104" s="50">
        <v>-18.9800000000062</v>
      </c>
      <c r="AU3104" s="200">
        <v>0.31019999999999998</v>
      </c>
    </row>
    <row r="3105" spans="29:47" x14ac:dyDescent="0.2">
      <c r="AC3105" s="50">
        <v>-18.970000000006198</v>
      </c>
      <c r="AU3105" s="200">
        <v>0.31030000000000002</v>
      </c>
    </row>
    <row r="3106" spans="29:47" x14ac:dyDescent="0.2">
      <c r="AC3106" s="50">
        <v>-18.9600000000062</v>
      </c>
      <c r="AU3106" s="200">
        <v>0.31040000000000001</v>
      </c>
    </row>
    <row r="3107" spans="29:47" x14ac:dyDescent="0.2">
      <c r="AC3107" s="50">
        <v>-18.950000000006199</v>
      </c>
      <c r="AU3107" s="200">
        <v>0.3105</v>
      </c>
    </row>
    <row r="3108" spans="29:47" x14ac:dyDescent="0.2">
      <c r="AC3108" s="50">
        <v>-18.940000000006201</v>
      </c>
      <c r="AU3108" s="200">
        <v>0.31059999999999999</v>
      </c>
    </row>
    <row r="3109" spans="29:47" x14ac:dyDescent="0.2">
      <c r="AC3109" s="50">
        <v>-18.930000000006199</v>
      </c>
      <c r="AU3109" s="200">
        <v>0.31069999999999998</v>
      </c>
    </row>
    <row r="3110" spans="29:47" x14ac:dyDescent="0.2">
      <c r="AC3110" s="50">
        <v>-18.920000000006201</v>
      </c>
      <c r="AU3110" s="200">
        <v>0.31080000000000002</v>
      </c>
    </row>
    <row r="3111" spans="29:47" x14ac:dyDescent="0.2">
      <c r="AC3111" s="50">
        <v>-18.9100000000062</v>
      </c>
      <c r="AU3111" s="200">
        <v>0.31090000000000001</v>
      </c>
    </row>
    <row r="3112" spans="29:47" x14ac:dyDescent="0.2">
      <c r="AC3112" s="50">
        <v>-18.900000000006202</v>
      </c>
      <c r="AU3112" s="200">
        <v>0.311</v>
      </c>
    </row>
    <row r="3113" spans="29:47" x14ac:dyDescent="0.2">
      <c r="AC3113" s="50">
        <v>-18.8900000000062</v>
      </c>
      <c r="AU3113" s="200">
        <v>0.31109999999999999</v>
      </c>
    </row>
    <row r="3114" spans="29:47" x14ac:dyDescent="0.2">
      <c r="AC3114" s="50">
        <v>-18.880000000006198</v>
      </c>
      <c r="AU3114" s="200">
        <v>0.31119999999999998</v>
      </c>
    </row>
    <row r="3115" spans="29:47" x14ac:dyDescent="0.2">
      <c r="AC3115" s="50">
        <v>-18.8700000000062</v>
      </c>
      <c r="AU3115" s="200">
        <v>0.31130000000000002</v>
      </c>
    </row>
    <row r="3116" spans="29:47" x14ac:dyDescent="0.2">
      <c r="AC3116" s="50">
        <v>-18.860000000006199</v>
      </c>
      <c r="AU3116" s="200">
        <v>0.31140000000000001</v>
      </c>
    </row>
    <row r="3117" spans="29:47" x14ac:dyDescent="0.2">
      <c r="AC3117" s="50">
        <v>-18.850000000006201</v>
      </c>
      <c r="AU3117" s="200">
        <v>0.3115</v>
      </c>
    </row>
    <row r="3118" spans="29:47" x14ac:dyDescent="0.2">
      <c r="AC3118" s="50">
        <v>-18.840000000006199</v>
      </c>
      <c r="AU3118" s="200">
        <v>0.31159999999999999</v>
      </c>
    </row>
    <row r="3119" spans="29:47" x14ac:dyDescent="0.2">
      <c r="AC3119" s="50">
        <v>-18.830000000006201</v>
      </c>
      <c r="AU3119" s="200">
        <v>0.31169999999999998</v>
      </c>
    </row>
    <row r="3120" spans="29:47" x14ac:dyDescent="0.2">
      <c r="AC3120" s="50">
        <v>-18.8200000000062</v>
      </c>
      <c r="AU3120" s="200">
        <v>0.31180000000000002</v>
      </c>
    </row>
    <row r="3121" spans="29:47" x14ac:dyDescent="0.2">
      <c r="AC3121" s="50">
        <v>-18.810000000006202</v>
      </c>
      <c r="AU3121" s="200">
        <v>0.31190000000000001</v>
      </c>
    </row>
    <row r="3122" spans="29:47" x14ac:dyDescent="0.2">
      <c r="AC3122" s="50">
        <v>-18.8000000000062</v>
      </c>
      <c r="AU3122" s="200">
        <v>0.312</v>
      </c>
    </row>
    <row r="3123" spans="29:47" x14ac:dyDescent="0.2">
      <c r="AC3123" s="50">
        <v>-18.790000000006199</v>
      </c>
      <c r="AU3123" s="200">
        <v>0.31209999999999999</v>
      </c>
    </row>
    <row r="3124" spans="29:47" x14ac:dyDescent="0.2">
      <c r="AC3124" s="50">
        <v>-18.780000000006201</v>
      </c>
      <c r="AU3124" s="200">
        <v>0.31219999999999998</v>
      </c>
    </row>
    <row r="3125" spans="29:47" x14ac:dyDescent="0.2">
      <c r="AC3125" s="50">
        <v>-18.770000000006199</v>
      </c>
      <c r="AU3125" s="200">
        <v>0.31230000000000002</v>
      </c>
    </row>
    <row r="3126" spans="29:47" x14ac:dyDescent="0.2">
      <c r="AC3126" s="50">
        <v>-18.760000000006201</v>
      </c>
      <c r="AU3126" s="200">
        <v>0.31240000000000001</v>
      </c>
    </row>
    <row r="3127" spans="29:47" x14ac:dyDescent="0.2">
      <c r="AC3127" s="50">
        <v>-18.750000000006199</v>
      </c>
      <c r="AU3127" s="200">
        <v>0.3125</v>
      </c>
    </row>
    <row r="3128" spans="29:47" x14ac:dyDescent="0.2">
      <c r="AC3128" s="50">
        <v>-18.740000000006201</v>
      </c>
      <c r="AU3128" s="200">
        <v>0.31259999999999999</v>
      </c>
    </row>
    <row r="3129" spans="29:47" x14ac:dyDescent="0.2">
      <c r="AC3129" s="50">
        <v>-18.7300000000062</v>
      </c>
      <c r="AU3129" s="200">
        <v>0.31269999999999998</v>
      </c>
    </row>
    <row r="3130" spans="29:47" x14ac:dyDescent="0.2">
      <c r="AC3130" s="50">
        <v>-18.720000000006198</v>
      </c>
      <c r="AU3130" s="200">
        <v>0.31280000000000002</v>
      </c>
    </row>
    <row r="3131" spans="29:47" x14ac:dyDescent="0.2">
      <c r="AC3131" s="50">
        <v>-18.7100000000062</v>
      </c>
      <c r="AU3131" s="200">
        <v>0.31290000000000001</v>
      </c>
    </row>
    <row r="3132" spans="29:47" x14ac:dyDescent="0.2">
      <c r="AC3132" s="50">
        <v>-18.700000000006199</v>
      </c>
      <c r="AU3132" s="200">
        <v>0.313</v>
      </c>
    </row>
    <row r="3133" spans="29:47" x14ac:dyDescent="0.2">
      <c r="AC3133" s="50">
        <v>-18.690000000006201</v>
      </c>
      <c r="AU3133" s="200">
        <v>0.31309999999999999</v>
      </c>
    </row>
    <row r="3134" spans="29:47" x14ac:dyDescent="0.2">
      <c r="AC3134" s="50">
        <v>-18.680000000006199</v>
      </c>
      <c r="AU3134" s="200">
        <v>0.31319999999999998</v>
      </c>
    </row>
    <row r="3135" spans="29:47" x14ac:dyDescent="0.2">
      <c r="AC3135" s="50">
        <v>-18.670000000006201</v>
      </c>
      <c r="AU3135" s="200">
        <v>0.31330000000000002</v>
      </c>
    </row>
    <row r="3136" spans="29:47" x14ac:dyDescent="0.2">
      <c r="AC3136" s="50">
        <v>-18.6600000000062</v>
      </c>
      <c r="AU3136" s="200">
        <v>0.31340000000000001</v>
      </c>
    </row>
    <row r="3137" spans="29:47" x14ac:dyDescent="0.2">
      <c r="AC3137" s="50">
        <v>-18.650000000006202</v>
      </c>
      <c r="AU3137" s="200">
        <v>0.3135</v>
      </c>
    </row>
    <row r="3138" spans="29:47" x14ac:dyDescent="0.2">
      <c r="AC3138" s="50">
        <v>-18.6400000000062</v>
      </c>
      <c r="AU3138" s="200">
        <v>0.31359999999999999</v>
      </c>
    </row>
    <row r="3139" spans="29:47" x14ac:dyDescent="0.2">
      <c r="AC3139" s="50">
        <v>-18.630000000006198</v>
      </c>
      <c r="AU3139" s="200">
        <v>0.31369999999999998</v>
      </c>
    </row>
    <row r="3140" spans="29:47" x14ac:dyDescent="0.2">
      <c r="AC3140" s="50">
        <v>-18.6200000000062</v>
      </c>
      <c r="AU3140" s="200">
        <v>0.31380000000000002</v>
      </c>
    </row>
    <row r="3141" spans="29:47" x14ac:dyDescent="0.2">
      <c r="AC3141" s="50">
        <v>-18.610000000006199</v>
      </c>
      <c r="AU3141" s="200">
        <v>0.31390000000000001</v>
      </c>
    </row>
    <row r="3142" spans="29:47" x14ac:dyDescent="0.2">
      <c r="AC3142" s="50">
        <v>-18.600000000006201</v>
      </c>
      <c r="AU3142" s="200">
        <v>0.314</v>
      </c>
    </row>
    <row r="3143" spans="29:47" x14ac:dyDescent="0.2">
      <c r="AC3143" s="50">
        <v>-18.590000000006199</v>
      </c>
      <c r="AU3143" s="200">
        <v>0.31409999999999999</v>
      </c>
    </row>
    <row r="3144" spans="29:47" x14ac:dyDescent="0.2">
      <c r="AC3144" s="50">
        <v>-18.580000000006301</v>
      </c>
      <c r="AU3144" s="200">
        <v>0.31419999999999998</v>
      </c>
    </row>
    <row r="3145" spans="29:47" x14ac:dyDescent="0.2">
      <c r="AC3145" s="50">
        <v>-18.570000000006299</v>
      </c>
      <c r="AU3145" s="200">
        <v>0.31430000000000002</v>
      </c>
    </row>
    <row r="3146" spans="29:47" x14ac:dyDescent="0.2">
      <c r="AC3146" s="50">
        <v>-18.560000000006301</v>
      </c>
      <c r="AU3146" s="200">
        <v>0.31440000000000001</v>
      </c>
    </row>
    <row r="3147" spans="29:47" x14ac:dyDescent="0.2">
      <c r="AC3147" s="50">
        <v>-18.5500000000063</v>
      </c>
      <c r="AU3147" s="200">
        <v>0.3145</v>
      </c>
    </row>
    <row r="3148" spans="29:47" x14ac:dyDescent="0.2">
      <c r="AC3148" s="50">
        <v>-18.540000000006302</v>
      </c>
      <c r="AU3148" s="200">
        <v>0.31459999999999999</v>
      </c>
    </row>
    <row r="3149" spans="29:47" x14ac:dyDescent="0.2">
      <c r="AC3149" s="50">
        <v>-18.5300000000063</v>
      </c>
      <c r="AU3149" s="200">
        <v>0.31469999999999998</v>
      </c>
    </row>
    <row r="3150" spans="29:47" x14ac:dyDescent="0.2">
      <c r="AC3150" s="50">
        <v>-18.520000000006299</v>
      </c>
      <c r="AU3150" s="200">
        <v>0.31480000000000002</v>
      </c>
    </row>
    <row r="3151" spans="29:47" x14ac:dyDescent="0.2">
      <c r="AC3151" s="50">
        <v>-18.510000000006301</v>
      </c>
      <c r="AU3151" s="200">
        <v>0.31490000000000001</v>
      </c>
    </row>
    <row r="3152" spans="29:47" x14ac:dyDescent="0.2">
      <c r="AC3152" s="50">
        <v>-18.500000000006299</v>
      </c>
      <c r="AU3152" s="200">
        <v>0.315</v>
      </c>
    </row>
    <row r="3153" spans="29:47" x14ac:dyDescent="0.2">
      <c r="AC3153" s="50">
        <v>-18.490000000006301</v>
      </c>
      <c r="AU3153" s="200">
        <v>0.31509999999999999</v>
      </c>
    </row>
    <row r="3154" spans="29:47" x14ac:dyDescent="0.2">
      <c r="AC3154" s="50">
        <v>-18.480000000006299</v>
      </c>
      <c r="AU3154" s="200">
        <v>0.31519999999999998</v>
      </c>
    </row>
    <row r="3155" spans="29:47" x14ac:dyDescent="0.2">
      <c r="AC3155" s="50">
        <v>-18.470000000006301</v>
      </c>
      <c r="AU3155" s="200">
        <v>0.31530000000000002</v>
      </c>
    </row>
    <row r="3156" spans="29:47" x14ac:dyDescent="0.2">
      <c r="AC3156" s="50">
        <v>-18.4600000000063</v>
      </c>
      <c r="AU3156" s="200">
        <v>0.31540000000000001</v>
      </c>
    </row>
    <row r="3157" spans="29:47" x14ac:dyDescent="0.2">
      <c r="AC3157" s="50">
        <v>-18.450000000006298</v>
      </c>
      <c r="AU3157" s="200">
        <v>0.3155</v>
      </c>
    </row>
    <row r="3158" spans="29:47" x14ac:dyDescent="0.2">
      <c r="AC3158" s="50">
        <v>-18.4400000000063</v>
      </c>
      <c r="AU3158" s="200">
        <v>0.31559999999999999</v>
      </c>
    </row>
    <row r="3159" spans="29:47" x14ac:dyDescent="0.2">
      <c r="AC3159" s="50">
        <v>-18.430000000006299</v>
      </c>
      <c r="AU3159" s="200">
        <v>0.31569999999999998</v>
      </c>
    </row>
    <row r="3160" spans="29:47" x14ac:dyDescent="0.2">
      <c r="AC3160" s="50">
        <v>-18.420000000006301</v>
      </c>
      <c r="AU3160" s="200">
        <v>0.31580000000000003</v>
      </c>
    </row>
    <row r="3161" spans="29:47" x14ac:dyDescent="0.2">
      <c r="AC3161" s="50">
        <v>-18.410000000006299</v>
      </c>
      <c r="AU3161" s="200">
        <v>0.31590000000000001</v>
      </c>
    </row>
    <row r="3162" spans="29:47" x14ac:dyDescent="0.2">
      <c r="AC3162" s="50">
        <v>-18.400000000006301</v>
      </c>
      <c r="AU3162" s="200">
        <v>0.316</v>
      </c>
    </row>
    <row r="3163" spans="29:47" x14ac:dyDescent="0.2">
      <c r="AC3163" s="50">
        <v>-18.3900000000063</v>
      </c>
      <c r="AU3163" s="200">
        <v>0.31609999999999999</v>
      </c>
    </row>
    <row r="3164" spans="29:47" x14ac:dyDescent="0.2">
      <c r="AC3164" s="50">
        <v>-18.380000000006302</v>
      </c>
      <c r="AU3164" s="200">
        <v>0.31619999999999998</v>
      </c>
    </row>
    <row r="3165" spans="29:47" x14ac:dyDescent="0.2">
      <c r="AC3165" s="50">
        <v>-18.3700000000063</v>
      </c>
      <c r="AU3165" s="200">
        <v>0.31630000000000003</v>
      </c>
    </row>
    <row r="3166" spans="29:47" x14ac:dyDescent="0.2">
      <c r="AC3166" s="50">
        <v>-18.360000000006298</v>
      </c>
      <c r="AU3166" s="200">
        <v>0.31640000000000001</v>
      </c>
    </row>
    <row r="3167" spans="29:47" x14ac:dyDescent="0.2">
      <c r="AC3167" s="50">
        <v>-18.3500000000063</v>
      </c>
      <c r="AU3167" s="200">
        <v>0.3165</v>
      </c>
    </row>
    <row r="3168" spans="29:47" x14ac:dyDescent="0.2">
      <c r="AC3168" s="50">
        <v>-18.340000000006299</v>
      </c>
      <c r="AU3168" s="200">
        <v>0.31659999999999999</v>
      </c>
    </row>
    <row r="3169" spans="29:47" x14ac:dyDescent="0.2">
      <c r="AC3169" s="50">
        <v>-18.330000000006301</v>
      </c>
      <c r="AU3169" s="200">
        <v>0.31669999999999998</v>
      </c>
    </row>
    <row r="3170" spans="29:47" x14ac:dyDescent="0.2">
      <c r="AC3170" s="50">
        <v>-18.320000000006299</v>
      </c>
      <c r="AU3170" s="200">
        <v>0.31680000000000003</v>
      </c>
    </row>
    <row r="3171" spans="29:47" x14ac:dyDescent="0.2">
      <c r="AC3171" s="50">
        <v>-18.310000000006301</v>
      </c>
      <c r="AU3171" s="200">
        <v>0.31690000000000002</v>
      </c>
    </row>
    <row r="3172" spans="29:47" x14ac:dyDescent="0.2">
      <c r="AC3172" s="50">
        <v>-18.3000000000063</v>
      </c>
      <c r="AU3172" s="200">
        <v>0.317</v>
      </c>
    </row>
    <row r="3173" spans="29:47" x14ac:dyDescent="0.2">
      <c r="AC3173" s="50">
        <v>-18.290000000006302</v>
      </c>
      <c r="AU3173" s="200">
        <v>0.31709999999999999</v>
      </c>
    </row>
    <row r="3174" spans="29:47" x14ac:dyDescent="0.2">
      <c r="AC3174" s="50">
        <v>-18.2800000000063</v>
      </c>
      <c r="AU3174" s="200">
        <v>0.31719999999999998</v>
      </c>
    </row>
    <row r="3175" spans="29:47" x14ac:dyDescent="0.2">
      <c r="AC3175" s="50">
        <v>-18.270000000006299</v>
      </c>
      <c r="AU3175" s="200">
        <v>0.31730000000000003</v>
      </c>
    </row>
    <row r="3176" spans="29:47" x14ac:dyDescent="0.2">
      <c r="AC3176" s="50">
        <v>-18.260000000006301</v>
      </c>
      <c r="AU3176" s="200">
        <v>0.31740000000000002</v>
      </c>
    </row>
    <row r="3177" spans="29:47" x14ac:dyDescent="0.2">
      <c r="AC3177" s="50">
        <v>-18.250000000006299</v>
      </c>
      <c r="AU3177" s="200">
        <v>0.3175</v>
      </c>
    </row>
    <row r="3178" spans="29:47" x14ac:dyDescent="0.2">
      <c r="AC3178" s="50">
        <v>-18.240000000006301</v>
      </c>
      <c r="AU3178" s="200">
        <v>0.31759999999999999</v>
      </c>
    </row>
    <row r="3179" spans="29:47" x14ac:dyDescent="0.2">
      <c r="AC3179" s="50">
        <v>-18.230000000006299</v>
      </c>
      <c r="AU3179" s="200">
        <v>0.31769999999999998</v>
      </c>
    </row>
    <row r="3180" spans="29:47" x14ac:dyDescent="0.2">
      <c r="AC3180" s="50">
        <v>-18.220000000006301</v>
      </c>
      <c r="AU3180" s="200">
        <v>0.31780000000000003</v>
      </c>
    </row>
    <row r="3181" spans="29:47" x14ac:dyDescent="0.2">
      <c r="AC3181" s="50">
        <v>-18.2100000000063</v>
      </c>
      <c r="AU3181" s="200">
        <v>0.31790000000000002</v>
      </c>
    </row>
    <row r="3182" spans="29:47" x14ac:dyDescent="0.2">
      <c r="AC3182" s="50">
        <v>-18.200000000006298</v>
      </c>
      <c r="AU3182" s="200">
        <v>0.318</v>
      </c>
    </row>
    <row r="3183" spans="29:47" x14ac:dyDescent="0.2">
      <c r="AC3183" s="50">
        <v>-18.1900000000063</v>
      </c>
      <c r="AU3183" s="200">
        <v>0.31809999999999999</v>
      </c>
    </row>
    <row r="3184" spans="29:47" x14ac:dyDescent="0.2">
      <c r="AC3184" s="50">
        <v>-18.180000000006299</v>
      </c>
      <c r="AU3184" s="200">
        <v>0.31819999999999998</v>
      </c>
    </row>
    <row r="3185" spans="29:47" x14ac:dyDescent="0.2">
      <c r="AC3185" s="50">
        <v>-18.170000000006301</v>
      </c>
      <c r="AU3185" s="200">
        <v>0.31830000000000003</v>
      </c>
    </row>
    <row r="3186" spans="29:47" x14ac:dyDescent="0.2">
      <c r="AC3186" s="50">
        <v>-18.160000000006299</v>
      </c>
      <c r="AU3186" s="200">
        <v>0.31840000000000002</v>
      </c>
    </row>
    <row r="3187" spans="29:47" x14ac:dyDescent="0.2">
      <c r="AC3187" s="50">
        <v>-18.150000000006301</v>
      </c>
      <c r="AU3187" s="200">
        <v>0.31850000000000001</v>
      </c>
    </row>
    <row r="3188" spans="29:47" x14ac:dyDescent="0.2">
      <c r="AC3188" s="50">
        <v>-18.1400000000063</v>
      </c>
      <c r="AU3188" s="200">
        <v>0.31859999999999999</v>
      </c>
    </row>
    <row r="3189" spans="29:47" x14ac:dyDescent="0.2">
      <c r="AC3189" s="50">
        <v>-18.130000000006302</v>
      </c>
      <c r="AU3189" s="200">
        <v>0.31869999999999998</v>
      </c>
    </row>
    <row r="3190" spans="29:47" x14ac:dyDescent="0.2">
      <c r="AC3190" s="50">
        <v>-18.1200000000063</v>
      </c>
      <c r="AU3190" s="200">
        <v>0.31879999999999997</v>
      </c>
    </row>
    <row r="3191" spans="29:47" x14ac:dyDescent="0.2">
      <c r="AC3191" s="50">
        <v>-18.110000000006298</v>
      </c>
      <c r="AU3191" s="200">
        <v>0.31890000000000002</v>
      </c>
    </row>
    <row r="3192" spans="29:47" x14ac:dyDescent="0.2">
      <c r="AC3192" s="50">
        <v>-18.1000000000063</v>
      </c>
      <c r="AU3192" s="200">
        <v>0.31900000000000001</v>
      </c>
    </row>
    <row r="3193" spans="29:47" x14ac:dyDescent="0.2">
      <c r="AC3193" s="50">
        <v>-18.090000000006299</v>
      </c>
      <c r="AU3193" s="200">
        <v>0.31909999999999999</v>
      </c>
    </row>
    <row r="3194" spans="29:47" x14ac:dyDescent="0.2">
      <c r="AC3194" s="50">
        <v>-18.0800000000064</v>
      </c>
      <c r="AU3194" s="200">
        <v>0.31919999999999998</v>
      </c>
    </row>
    <row r="3195" spans="29:47" x14ac:dyDescent="0.2">
      <c r="AC3195" s="50">
        <v>-18.070000000006399</v>
      </c>
      <c r="AU3195" s="200">
        <v>0.31929999999999997</v>
      </c>
    </row>
    <row r="3196" spans="29:47" x14ac:dyDescent="0.2">
      <c r="AC3196" s="50">
        <v>-18.060000000006401</v>
      </c>
      <c r="AU3196" s="200">
        <v>0.31940000000000002</v>
      </c>
    </row>
    <row r="3197" spans="29:47" x14ac:dyDescent="0.2">
      <c r="AC3197" s="50">
        <v>-18.050000000006399</v>
      </c>
      <c r="AU3197" s="200">
        <v>0.31950000000000001</v>
      </c>
    </row>
    <row r="3198" spans="29:47" x14ac:dyDescent="0.2">
      <c r="AC3198" s="50">
        <v>-18.040000000006401</v>
      </c>
      <c r="AU3198" s="200">
        <v>0.3196</v>
      </c>
    </row>
    <row r="3199" spans="29:47" x14ac:dyDescent="0.2">
      <c r="AC3199" s="50">
        <v>-18.0300000000064</v>
      </c>
      <c r="AU3199" s="200">
        <v>0.31969999999999998</v>
      </c>
    </row>
    <row r="3200" spans="29:47" x14ac:dyDescent="0.2">
      <c r="AC3200" s="50">
        <v>-18.020000000006402</v>
      </c>
      <c r="AU3200" s="200">
        <v>0.31979999999999997</v>
      </c>
    </row>
    <row r="3201" spans="29:47" x14ac:dyDescent="0.2">
      <c r="AC3201" s="50">
        <v>-18.0100000000064</v>
      </c>
      <c r="AU3201" s="200">
        <v>0.31990000000000002</v>
      </c>
    </row>
    <row r="3202" spans="29:47" x14ac:dyDescent="0.2">
      <c r="AC3202" s="50">
        <v>-18.000000000006398</v>
      </c>
      <c r="AU3202" s="200">
        <v>0.32</v>
      </c>
    </row>
    <row r="3203" spans="29:47" x14ac:dyDescent="0.2">
      <c r="AC3203" s="50">
        <v>-17.9900000000064</v>
      </c>
      <c r="AU3203" s="200">
        <v>0.3201</v>
      </c>
    </row>
    <row r="3204" spans="29:47" x14ac:dyDescent="0.2">
      <c r="AC3204" s="50">
        <v>-17.980000000006399</v>
      </c>
      <c r="AU3204" s="200">
        <v>0.32019999999999998</v>
      </c>
    </row>
    <row r="3205" spans="29:47" x14ac:dyDescent="0.2">
      <c r="AC3205" s="50">
        <v>-17.970000000006401</v>
      </c>
      <c r="AU3205" s="200">
        <v>0.32029999999999997</v>
      </c>
    </row>
    <row r="3206" spans="29:47" x14ac:dyDescent="0.2">
      <c r="AC3206" s="50">
        <v>-17.960000000006399</v>
      </c>
      <c r="AU3206" s="200">
        <v>0.32040000000000002</v>
      </c>
    </row>
    <row r="3207" spans="29:47" x14ac:dyDescent="0.2">
      <c r="AC3207" s="50">
        <v>-17.950000000006401</v>
      </c>
      <c r="AU3207" s="200">
        <v>0.32050000000000001</v>
      </c>
    </row>
    <row r="3208" spans="29:47" x14ac:dyDescent="0.2">
      <c r="AC3208" s="50">
        <v>-17.9400000000064</v>
      </c>
      <c r="AU3208" s="200">
        <v>0.3206</v>
      </c>
    </row>
    <row r="3209" spans="29:47" x14ac:dyDescent="0.2">
      <c r="AC3209" s="50">
        <v>-17.930000000006402</v>
      </c>
      <c r="AU3209" s="200">
        <v>0.32069999999999999</v>
      </c>
    </row>
    <row r="3210" spans="29:47" x14ac:dyDescent="0.2">
      <c r="AC3210" s="50">
        <v>-17.9200000000064</v>
      </c>
      <c r="AU3210" s="200">
        <v>0.32079999999999997</v>
      </c>
    </row>
    <row r="3211" spans="29:47" x14ac:dyDescent="0.2">
      <c r="AC3211" s="50">
        <v>-17.910000000006399</v>
      </c>
      <c r="AU3211" s="200">
        <v>0.32090000000000002</v>
      </c>
    </row>
    <row r="3212" spans="29:47" x14ac:dyDescent="0.2">
      <c r="AC3212" s="50">
        <v>-17.900000000006401</v>
      </c>
      <c r="AU3212" s="200">
        <v>0.32100000000000001</v>
      </c>
    </row>
    <row r="3213" spans="29:47" x14ac:dyDescent="0.2">
      <c r="AC3213" s="50">
        <v>-17.890000000006399</v>
      </c>
      <c r="AU3213" s="200">
        <v>0.3211</v>
      </c>
    </row>
    <row r="3214" spans="29:47" x14ac:dyDescent="0.2">
      <c r="AC3214" s="50">
        <v>-17.880000000006401</v>
      </c>
      <c r="AU3214" s="200">
        <v>0.32119999999999999</v>
      </c>
    </row>
    <row r="3215" spans="29:47" x14ac:dyDescent="0.2">
      <c r="AC3215" s="50">
        <v>-17.870000000006399</v>
      </c>
      <c r="AU3215" s="200">
        <v>0.32129999999999997</v>
      </c>
    </row>
    <row r="3216" spans="29:47" x14ac:dyDescent="0.2">
      <c r="AC3216" s="50">
        <v>-17.860000000006401</v>
      </c>
      <c r="AU3216" s="200">
        <v>0.32140000000000002</v>
      </c>
    </row>
    <row r="3217" spans="29:47" x14ac:dyDescent="0.2">
      <c r="AC3217" s="50">
        <v>-17.8500000000064</v>
      </c>
      <c r="AU3217" s="200">
        <v>0.32150000000000001</v>
      </c>
    </row>
    <row r="3218" spans="29:47" x14ac:dyDescent="0.2">
      <c r="AC3218" s="50">
        <v>-17.840000000006398</v>
      </c>
      <c r="AU3218" s="200">
        <v>0.3216</v>
      </c>
    </row>
    <row r="3219" spans="29:47" x14ac:dyDescent="0.2">
      <c r="AC3219" s="50">
        <v>-17.8300000000064</v>
      </c>
      <c r="AU3219" s="200">
        <v>0.32169999999999999</v>
      </c>
    </row>
    <row r="3220" spans="29:47" x14ac:dyDescent="0.2">
      <c r="AC3220" s="50">
        <v>-17.820000000006399</v>
      </c>
      <c r="AU3220" s="200">
        <v>0.32179999999999997</v>
      </c>
    </row>
    <row r="3221" spans="29:47" x14ac:dyDescent="0.2">
      <c r="AC3221" s="50">
        <v>-17.810000000006401</v>
      </c>
      <c r="AU3221" s="200">
        <v>0.32190000000000002</v>
      </c>
    </row>
    <row r="3222" spans="29:47" x14ac:dyDescent="0.2">
      <c r="AC3222" s="50">
        <v>-17.800000000006399</v>
      </c>
      <c r="AU3222" s="200">
        <v>0.32200000000000001</v>
      </c>
    </row>
    <row r="3223" spans="29:47" x14ac:dyDescent="0.2">
      <c r="AC3223" s="50">
        <v>-17.790000000006401</v>
      </c>
      <c r="AU3223" s="200">
        <v>0.3221</v>
      </c>
    </row>
    <row r="3224" spans="29:47" x14ac:dyDescent="0.2">
      <c r="AC3224" s="50">
        <v>-17.7800000000064</v>
      </c>
      <c r="AU3224" s="200">
        <v>0.32219999999999999</v>
      </c>
    </row>
    <row r="3225" spans="29:47" x14ac:dyDescent="0.2">
      <c r="AC3225" s="50">
        <v>-17.770000000006402</v>
      </c>
      <c r="AU3225" s="200">
        <v>0.32229999999999998</v>
      </c>
    </row>
    <row r="3226" spans="29:47" x14ac:dyDescent="0.2">
      <c r="AC3226" s="50">
        <v>-17.7600000000064</v>
      </c>
      <c r="AU3226" s="200">
        <v>0.32240000000000002</v>
      </c>
    </row>
    <row r="3227" spans="29:47" x14ac:dyDescent="0.2">
      <c r="AC3227" s="50">
        <v>-17.750000000006398</v>
      </c>
      <c r="AU3227" s="200">
        <v>0.32250000000000001</v>
      </c>
    </row>
    <row r="3228" spans="29:47" x14ac:dyDescent="0.2">
      <c r="AC3228" s="50">
        <v>-17.7400000000064</v>
      </c>
      <c r="AU3228" s="200">
        <v>0.3226</v>
      </c>
    </row>
    <row r="3229" spans="29:47" x14ac:dyDescent="0.2">
      <c r="AC3229" s="50">
        <v>-17.730000000006399</v>
      </c>
      <c r="AU3229" s="200">
        <v>0.32269999999999999</v>
      </c>
    </row>
    <row r="3230" spans="29:47" x14ac:dyDescent="0.2">
      <c r="AC3230" s="50">
        <v>-17.720000000006401</v>
      </c>
      <c r="AU3230" s="200">
        <v>0.32279999999999998</v>
      </c>
    </row>
    <row r="3231" spans="29:47" x14ac:dyDescent="0.2">
      <c r="AC3231" s="50">
        <v>-17.710000000006399</v>
      </c>
      <c r="AU3231" s="200">
        <v>0.32290000000000002</v>
      </c>
    </row>
    <row r="3232" spans="29:47" x14ac:dyDescent="0.2">
      <c r="AC3232" s="50">
        <v>-17.700000000006401</v>
      </c>
      <c r="AU3232" s="200">
        <v>0.32300000000000001</v>
      </c>
    </row>
    <row r="3233" spans="29:47" x14ac:dyDescent="0.2">
      <c r="AC3233" s="50">
        <v>-17.6900000000064</v>
      </c>
      <c r="AU3233" s="200">
        <v>0.3231</v>
      </c>
    </row>
    <row r="3234" spans="29:47" x14ac:dyDescent="0.2">
      <c r="AC3234" s="50">
        <v>-17.680000000006402</v>
      </c>
      <c r="AU3234" s="200">
        <v>0.32319999999999999</v>
      </c>
    </row>
    <row r="3235" spans="29:47" x14ac:dyDescent="0.2">
      <c r="AC3235" s="50">
        <v>-17.6700000000064</v>
      </c>
      <c r="AU3235" s="200">
        <v>0.32329999999999998</v>
      </c>
    </row>
    <row r="3236" spans="29:47" x14ac:dyDescent="0.2">
      <c r="AC3236" s="50">
        <v>-17.660000000006399</v>
      </c>
      <c r="AU3236" s="200">
        <v>0.32340000000000002</v>
      </c>
    </row>
    <row r="3237" spans="29:47" x14ac:dyDescent="0.2">
      <c r="AC3237" s="50">
        <v>-17.650000000006401</v>
      </c>
      <c r="AU3237" s="200">
        <v>0.32350000000000001</v>
      </c>
    </row>
    <row r="3238" spans="29:47" x14ac:dyDescent="0.2">
      <c r="AC3238" s="50">
        <v>-17.640000000006399</v>
      </c>
      <c r="AU3238" s="200">
        <v>0.3236</v>
      </c>
    </row>
    <row r="3239" spans="29:47" x14ac:dyDescent="0.2">
      <c r="AC3239" s="50">
        <v>-17.630000000006401</v>
      </c>
      <c r="AU3239" s="200">
        <v>0.32369999999999999</v>
      </c>
    </row>
    <row r="3240" spans="29:47" x14ac:dyDescent="0.2">
      <c r="AC3240" s="50">
        <v>-17.620000000006399</v>
      </c>
      <c r="AU3240" s="200">
        <v>0.32379999999999998</v>
      </c>
    </row>
    <row r="3241" spans="29:47" x14ac:dyDescent="0.2">
      <c r="AC3241" s="50">
        <v>-17.610000000006401</v>
      </c>
      <c r="AU3241" s="200">
        <v>0.32390000000000002</v>
      </c>
    </row>
    <row r="3242" spans="29:47" x14ac:dyDescent="0.2">
      <c r="AC3242" s="50">
        <v>-17.6000000000064</v>
      </c>
      <c r="AU3242" s="200">
        <v>0.32400000000000001</v>
      </c>
    </row>
    <row r="3243" spans="29:47" x14ac:dyDescent="0.2">
      <c r="AC3243" s="50">
        <v>-17.590000000006398</v>
      </c>
      <c r="AU3243" s="200">
        <v>0.3241</v>
      </c>
    </row>
    <row r="3244" spans="29:47" x14ac:dyDescent="0.2">
      <c r="AC3244" s="50">
        <v>-17.5800000000065</v>
      </c>
      <c r="AU3244" s="200">
        <v>0.32419999999999999</v>
      </c>
    </row>
    <row r="3245" spans="29:47" x14ac:dyDescent="0.2">
      <c r="AC3245" s="50">
        <v>-17.570000000006502</v>
      </c>
      <c r="AU3245" s="200">
        <v>0.32429999999999998</v>
      </c>
    </row>
    <row r="3246" spans="29:47" x14ac:dyDescent="0.2">
      <c r="AC3246" s="50">
        <v>-17.5600000000065</v>
      </c>
      <c r="AU3246" s="200">
        <v>0.32440000000000002</v>
      </c>
    </row>
    <row r="3247" spans="29:47" x14ac:dyDescent="0.2">
      <c r="AC3247" s="50">
        <v>-17.550000000006499</v>
      </c>
      <c r="AU3247" s="200">
        <v>0.32450000000000001</v>
      </c>
    </row>
    <row r="3248" spans="29:47" x14ac:dyDescent="0.2">
      <c r="AC3248" s="50">
        <v>-17.540000000006501</v>
      </c>
      <c r="AU3248" s="200">
        <v>0.3246</v>
      </c>
    </row>
    <row r="3249" spans="29:47" x14ac:dyDescent="0.2">
      <c r="AC3249" s="50">
        <v>-17.530000000006499</v>
      </c>
      <c r="AU3249" s="200">
        <v>0.32469999999999999</v>
      </c>
    </row>
    <row r="3250" spans="29:47" x14ac:dyDescent="0.2">
      <c r="AC3250" s="50">
        <v>-17.520000000006501</v>
      </c>
      <c r="AU3250" s="200">
        <v>0.32479999999999998</v>
      </c>
    </row>
    <row r="3251" spans="29:47" x14ac:dyDescent="0.2">
      <c r="AC3251" s="50">
        <v>-17.510000000006499</v>
      </c>
      <c r="AU3251" s="200">
        <v>0.32490000000000002</v>
      </c>
    </row>
    <row r="3252" spans="29:47" x14ac:dyDescent="0.2">
      <c r="AC3252" s="50">
        <v>-17.500000000006501</v>
      </c>
      <c r="AU3252" s="200">
        <v>0.32500000000000001</v>
      </c>
    </row>
    <row r="3253" spans="29:47" x14ac:dyDescent="0.2">
      <c r="AC3253" s="50">
        <v>-17.4900000000065</v>
      </c>
      <c r="AU3253" s="200">
        <v>0.3251</v>
      </c>
    </row>
    <row r="3254" spans="29:47" x14ac:dyDescent="0.2">
      <c r="AC3254" s="50">
        <v>-17.480000000006498</v>
      </c>
      <c r="AU3254" s="200">
        <v>0.32519999999999999</v>
      </c>
    </row>
    <row r="3255" spans="29:47" x14ac:dyDescent="0.2">
      <c r="AC3255" s="50">
        <v>-17.4700000000065</v>
      </c>
      <c r="AU3255" s="200">
        <v>0.32529999999999998</v>
      </c>
    </row>
    <row r="3256" spans="29:47" x14ac:dyDescent="0.2">
      <c r="AC3256" s="50">
        <v>-17.460000000006499</v>
      </c>
      <c r="AU3256" s="200">
        <v>0.32540000000000002</v>
      </c>
    </row>
    <row r="3257" spans="29:47" x14ac:dyDescent="0.2">
      <c r="AC3257" s="50">
        <v>-17.450000000006501</v>
      </c>
      <c r="AU3257" s="200">
        <v>0.32550000000000001</v>
      </c>
    </row>
    <row r="3258" spans="29:47" x14ac:dyDescent="0.2">
      <c r="AC3258" s="50">
        <v>-17.440000000006499</v>
      </c>
      <c r="AU3258" s="200">
        <v>0.3256</v>
      </c>
    </row>
    <row r="3259" spans="29:47" x14ac:dyDescent="0.2">
      <c r="AC3259" s="50">
        <v>-17.430000000006501</v>
      </c>
      <c r="AU3259" s="200">
        <v>0.32569999999999999</v>
      </c>
    </row>
    <row r="3260" spans="29:47" x14ac:dyDescent="0.2">
      <c r="AC3260" s="50">
        <v>-17.4200000000065</v>
      </c>
      <c r="AU3260" s="200">
        <v>0.32579999999999998</v>
      </c>
    </row>
    <row r="3261" spans="29:47" x14ac:dyDescent="0.2">
      <c r="AC3261" s="50">
        <v>-17.410000000006502</v>
      </c>
      <c r="AU3261" s="200">
        <v>0.32590000000000002</v>
      </c>
    </row>
    <row r="3262" spans="29:47" x14ac:dyDescent="0.2">
      <c r="AC3262" s="50">
        <v>-17.4000000000065</v>
      </c>
      <c r="AU3262" s="200">
        <v>0.32600000000000001</v>
      </c>
    </row>
    <row r="3263" spans="29:47" x14ac:dyDescent="0.2">
      <c r="AC3263" s="50">
        <v>-17.390000000006498</v>
      </c>
      <c r="AU3263" s="200">
        <v>0.3261</v>
      </c>
    </row>
    <row r="3264" spans="29:47" x14ac:dyDescent="0.2">
      <c r="AC3264" s="50">
        <v>-17.3800000000065</v>
      </c>
      <c r="AU3264" s="200">
        <v>0.32619999999999999</v>
      </c>
    </row>
    <row r="3265" spans="29:47" x14ac:dyDescent="0.2">
      <c r="AC3265" s="50">
        <v>-17.370000000006499</v>
      </c>
      <c r="AU3265" s="200">
        <v>0.32629999999999998</v>
      </c>
    </row>
    <row r="3266" spans="29:47" x14ac:dyDescent="0.2">
      <c r="AC3266" s="50">
        <v>-17.360000000006501</v>
      </c>
      <c r="AU3266" s="200">
        <v>0.32640000000000002</v>
      </c>
    </row>
    <row r="3267" spans="29:47" x14ac:dyDescent="0.2">
      <c r="AC3267" s="50">
        <v>-17.350000000006499</v>
      </c>
      <c r="AU3267" s="200">
        <v>0.32650000000000001</v>
      </c>
    </row>
    <row r="3268" spans="29:47" x14ac:dyDescent="0.2">
      <c r="AC3268" s="50">
        <v>-17.340000000006501</v>
      </c>
      <c r="AU3268" s="200">
        <v>0.3266</v>
      </c>
    </row>
    <row r="3269" spans="29:47" x14ac:dyDescent="0.2">
      <c r="AC3269" s="50">
        <v>-17.3300000000065</v>
      </c>
      <c r="AU3269" s="200">
        <v>0.32669999999999999</v>
      </c>
    </row>
    <row r="3270" spans="29:47" x14ac:dyDescent="0.2">
      <c r="AC3270" s="50">
        <v>-17.320000000006502</v>
      </c>
      <c r="AU3270" s="200">
        <v>0.32679999999999998</v>
      </c>
    </row>
    <row r="3271" spans="29:47" x14ac:dyDescent="0.2">
      <c r="AC3271" s="50">
        <v>-17.3100000000065</v>
      </c>
      <c r="AU3271" s="200">
        <v>0.32690000000000002</v>
      </c>
    </row>
    <row r="3272" spans="29:47" x14ac:dyDescent="0.2">
      <c r="AC3272" s="50">
        <v>-17.300000000006499</v>
      </c>
      <c r="AU3272" s="200">
        <v>0.32700000000000001</v>
      </c>
    </row>
    <row r="3273" spans="29:47" x14ac:dyDescent="0.2">
      <c r="AC3273" s="50">
        <v>-17.290000000006501</v>
      </c>
      <c r="AU3273" s="200">
        <v>0.3271</v>
      </c>
    </row>
    <row r="3274" spans="29:47" x14ac:dyDescent="0.2">
      <c r="AC3274" s="50">
        <v>-17.280000000006499</v>
      </c>
      <c r="AU3274" s="200">
        <v>0.32719999999999999</v>
      </c>
    </row>
    <row r="3275" spans="29:47" x14ac:dyDescent="0.2">
      <c r="AC3275" s="50">
        <v>-17.270000000006501</v>
      </c>
      <c r="AU3275" s="200">
        <v>0.32729999999999998</v>
      </c>
    </row>
    <row r="3276" spans="29:47" x14ac:dyDescent="0.2">
      <c r="AC3276" s="50">
        <v>-17.260000000006499</v>
      </c>
      <c r="AU3276" s="200">
        <v>0.32740000000000002</v>
      </c>
    </row>
    <row r="3277" spans="29:47" x14ac:dyDescent="0.2">
      <c r="AC3277" s="50">
        <v>-17.250000000006501</v>
      </c>
      <c r="AU3277" s="200">
        <v>0.32750000000000001</v>
      </c>
    </row>
    <row r="3278" spans="29:47" x14ac:dyDescent="0.2">
      <c r="AC3278" s="50">
        <v>-17.2400000000065</v>
      </c>
      <c r="AU3278" s="200">
        <v>0.3276</v>
      </c>
    </row>
    <row r="3279" spans="29:47" x14ac:dyDescent="0.2">
      <c r="AC3279" s="50">
        <v>-17.230000000006498</v>
      </c>
      <c r="AU3279" s="200">
        <v>0.32769999999999999</v>
      </c>
    </row>
    <row r="3280" spans="29:47" x14ac:dyDescent="0.2">
      <c r="AC3280" s="50">
        <v>-17.2200000000065</v>
      </c>
      <c r="AU3280" s="200">
        <v>0.32779999999999998</v>
      </c>
    </row>
    <row r="3281" spans="29:47" x14ac:dyDescent="0.2">
      <c r="AC3281" s="50">
        <v>-17.210000000006499</v>
      </c>
      <c r="AU3281" s="200">
        <v>0.32790000000000002</v>
      </c>
    </row>
    <row r="3282" spans="29:47" x14ac:dyDescent="0.2">
      <c r="AC3282" s="50">
        <v>-17.200000000006501</v>
      </c>
      <c r="AU3282" s="200">
        <v>0.32800000000000001</v>
      </c>
    </row>
    <row r="3283" spans="29:47" x14ac:dyDescent="0.2">
      <c r="AC3283" s="50">
        <v>-17.190000000006499</v>
      </c>
      <c r="AU3283" s="200">
        <v>0.3281</v>
      </c>
    </row>
    <row r="3284" spans="29:47" x14ac:dyDescent="0.2">
      <c r="AC3284" s="50">
        <v>-17.180000000006501</v>
      </c>
      <c r="AU3284" s="200">
        <v>0.32819999999999999</v>
      </c>
    </row>
    <row r="3285" spans="29:47" x14ac:dyDescent="0.2">
      <c r="AC3285" s="50">
        <v>-17.1700000000065</v>
      </c>
      <c r="AU3285" s="200">
        <v>0.32829999999999998</v>
      </c>
    </row>
    <row r="3286" spans="29:47" x14ac:dyDescent="0.2">
      <c r="AC3286" s="50">
        <v>-17.160000000006502</v>
      </c>
      <c r="AU3286" s="200">
        <v>0.32840000000000003</v>
      </c>
    </row>
    <row r="3287" spans="29:47" x14ac:dyDescent="0.2">
      <c r="AC3287" s="50">
        <v>-17.1500000000065</v>
      </c>
      <c r="AU3287" s="200">
        <v>0.32850000000000001</v>
      </c>
    </row>
    <row r="3288" spans="29:47" x14ac:dyDescent="0.2">
      <c r="AC3288" s="50">
        <v>-17.140000000006498</v>
      </c>
      <c r="AU3288" s="200">
        <v>0.3286</v>
      </c>
    </row>
    <row r="3289" spans="29:47" x14ac:dyDescent="0.2">
      <c r="AC3289" s="50">
        <v>-17.1300000000065</v>
      </c>
      <c r="AU3289" s="200">
        <v>0.32869999999999999</v>
      </c>
    </row>
    <row r="3290" spans="29:47" x14ac:dyDescent="0.2">
      <c r="AC3290" s="50">
        <v>-17.120000000006499</v>
      </c>
      <c r="AU3290" s="200">
        <v>0.32879999999999998</v>
      </c>
    </row>
    <row r="3291" spans="29:47" x14ac:dyDescent="0.2">
      <c r="AC3291" s="50">
        <v>-17.110000000006501</v>
      </c>
      <c r="AU3291" s="200">
        <v>0.32890000000000003</v>
      </c>
    </row>
    <row r="3292" spans="29:47" x14ac:dyDescent="0.2">
      <c r="AC3292" s="50">
        <v>-17.100000000006499</v>
      </c>
      <c r="AU3292" s="200">
        <v>0.32900000000000001</v>
      </c>
    </row>
    <row r="3293" spans="29:47" x14ac:dyDescent="0.2">
      <c r="AC3293" s="50">
        <v>-17.090000000006501</v>
      </c>
      <c r="AU3293" s="200">
        <v>0.3291</v>
      </c>
    </row>
    <row r="3294" spans="29:47" x14ac:dyDescent="0.2">
      <c r="AC3294" s="50">
        <v>-17.0800000000065</v>
      </c>
      <c r="AU3294" s="200">
        <v>0.32919999999999999</v>
      </c>
    </row>
    <row r="3295" spans="29:47" x14ac:dyDescent="0.2">
      <c r="AC3295" s="50">
        <v>-17.070000000006601</v>
      </c>
      <c r="AU3295" s="200">
        <v>0.32929999999999998</v>
      </c>
    </row>
    <row r="3296" spans="29:47" x14ac:dyDescent="0.2">
      <c r="AC3296" s="50">
        <v>-17.0600000000066</v>
      </c>
      <c r="AU3296" s="200">
        <v>0.32940000000000003</v>
      </c>
    </row>
    <row r="3297" spans="29:47" x14ac:dyDescent="0.2">
      <c r="AC3297" s="50">
        <v>-17.050000000006602</v>
      </c>
      <c r="AU3297" s="200">
        <v>0.32950000000000002</v>
      </c>
    </row>
    <row r="3298" spans="29:47" x14ac:dyDescent="0.2">
      <c r="AC3298" s="50">
        <v>-17.0400000000066</v>
      </c>
      <c r="AU3298" s="200">
        <v>0.3296</v>
      </c>
    </row>
    <row r="3299" spans="29:47" x14ac:dyDescent="0.2">
      <c r="AC3299" s="50">
        <v>-17.030000000006599</v>
      </c>
      <c r="AU3299" s="200">
        <v>0.32969999999999999</v>
      </c>
    </row>
    <row r="3300" spans="29:47" x14ac:dyDescent="0.2">
      <c r="AC3300" s="50">
        <v>-17.020000000006601</v>
      </c>
      <c r="AU3300" s="200">
        <v>0.32979999999999998</v>
      </c>
    </row>
    <row r="3301" spans="29:47" x14ac:dyDescent="0.2">
      <c r="AC3301" s="50">
        <v>-17.010000000006599</v>
      </c>
      <c r="AU3301" s="200">
        <v>0.32990000000000003</v>
      </c>
    </row>
    <row r="3302" spans="29:47" x14ac:dyDescent="0.2">
      <c r="AC3302" s="50">
        <v>-17.000000000006601</v>
      </c>
      <c r="AU3302" s="200">
        <v>0.33</v>
      </c>
    </row>
    <row r="3303" spans="29:47" x14ac:dyDescent="0.2">
      <c r="AC3303" s="50">
        <v>-16.990000000006599</v>
      </c>
      <c r="AU3303" s="200">
        <v>0.3301</v>
      </c>
    </row>
    <row r="3304" spans="29:47" x14ac:dyDescent="0.2">
      <c r="AC3304" s="50">
        <v>-16.980000000006601</v>
      </c>
      <c r="AU3304" s="200">
        <v>0.33019999999999999</v>
      </c>
    </row>
    <row r="3305" spans="29:47" x14ac:dyDescent="0.2">
      <c r="AC3305" s="50">
        <v>-16.9700000000066</v>
      </c>
      <c r="AU3305" s="200">
        <v>0.33029999999999998</v>
      </c>
    </row>
    <row r="3306" spans="29:47" x14ac:dyDescent="0.2">
      <c r="AC3306" s="50">
        <v>-16.960000000006598</v>
      </c>
      <c r="AU3306" s="200">
        <v>0.33040000000000003</v>
      </c>
    </row>
    <row r="3307" spans="29:47" x14ac:dyDescent="0.2">
      <c r="AC3307" s="50">
        <v>-16.9500000000066</v>
      </c>
      <c r="AU3307" s="200">
        <v>0.33050000000000002</v>
      </c>
    </row>
    <row r="3308" spans="29:47" x14ac:dyDescent="0.2">
      <c r="AC3308" s="50">
        <v>-16.940000000006599</v>
      </c>
      <c r="AU3308" s="200">
        <v>0.3306</v>
      </c>
    </row>
    <row r="3309" spans="29:47" x14ac:dyDescent="0.2">
      <c r="AC3309" s="50">
        <v>-16.930000000006601</v>
      </c>
      <c r="AU3309" s="200">
        <v>0.33069999999999999</v>
      </c>
    </row>
    <row r="3310" spans="29:47" x14ac:dyDescent="0.2">
      <c r="AC3310" s="50">
        <v>-16.920000000006599</v>
      </c>
      <c r="AU3310" s="200">
        <v>0.33079999999999998</v>
      </c>
    </row>
    <row r="3311" spans="29:47" x14ac:dyDescent="0.2">
      <c r="AC3311" s="50">
        <v>-16.910000000006601</v>
      </c>
      <c r="AU3311" s="200">
        <v>0.33090000000000003</v>
      </c>
    </row>
    <row r="3312" spans="29:47" x14ac:dyDescent="0.2">
      <c r="AC3312" s="50">
        <v>-16.9000000000066</v>
      </c>
      <c r="AU3312" s="200">
        <v>0.33100000000000002</v>
      </c>
    </row>
    <row r="3313" spans="29:47" x14ac:dyDescent="0.2">
      <c r="AC3313" s="50">
        <v>-16.890000000006602</v>
      </c>
      <c r="AU3313" s="200">
        <v>0.33110000000000001</v>
      </c>
    </row>
    <row r="3314" spans="29:47" x14ac:dyDescent="0.2">
      <c r="AC3314" s="50">
        <v>-16.8800000000066</v>
      </c>
      <c r="AU3314" s="200">
        <v>0.33119999999999999</v>
      </c>
    </row>
    <row r="3315" spans="29:47" x14ac:dyDescent="0.2">
      <c r="AC3315" s="50">
        <v>-16.870000000006598</v>
      </c>
      <c r="AU3315" s="200">
        <v>0.33129999999999998</v>
      </c>
    </row>
    <row r="3316" spans="29:47" x14ac:dyDescent="0.2">
      <c r="AC3316" s="50">
        <v>-16.8600000000066</v>
      </c>
      <c r="AU3316" s="200">
        <v>0.33139999999999997</v>
      </c>
    </row>
    <row r="3317" spans="29:47" x14ac:dyDescent="0.2">
      <c r="AC3317" s="50">
        <v>-16.850000000006599</v>
      </c>
      <c r="AU3317" s="200">
        <v>0.33150000000000002</v>
      </c>
    </row>
    <row r="3318" spans="29:47" x14ac:dyDescent="0.2">
      <c r="AC3318" s="50">
        <v>-16.840000000006601</v>
      </c>
      <c r="AU3318" s="200">
        <v>0.33160000000000001</v>
      </c>
    </row>
    <row r="3319" spans="29:47" x14ac:dyDescent="0.2">
      <c r="AC3319" s="50">
        <v>-16.830000000006599</v>
      </c>
      <c r="AU3319" s="200">
        <v>0.33169999999999999</v>
      </c>
    </row>
    <row r="3320" spans="29:47" x14ac:dyDescent="0.2">
      <c r="AC3320" s="50">
        <v>-16.820000000006601</v>
      </c>
      <c r="AU3320" s="200">
        <v>0.33179999999999998</v>
      </c>
    </row>
    <row r="3321" spans="29:47" x14ac:dyDescent="0.2">
      <c r="AC3321" s="50">
        <v>-16.8100000000066</v>
      </c>
      <c r="AU3321" s="200">
        <v>0.33189999999999997</v>
      </c>
    </row>
    <row r="3322" spans="29:47" x14ac:dyDescent="0.2">
      <c r="AC3322" s="50">
        <v>-16.800000000006602</v>
      </c>
      <c r="AU3322" s="200">
        <v>0.33200000000000002</v>
      </c>
    </row>
    <row r="3323" spans="29:47" x14ac:dyDescent="0.2">
      <c r="AC3323" s="50">
        <v>-16.7900000000066</v>
      </c>
      <c r="AU3323" s="200">
        <v>0.33210000000000001</v>
      </c>
    </row>
    <row r="3324" spans="29:47" x14ac:dyDescent="0.2">
      <c r="AC3324" s="50">
        <v>-16.780000000006599</v>
      </c>
      <c r="AU3324" s="200">
        <v>0.3322</v>
      </c>
    </row>
    <row r="3325" spans="29:47" x14ac:dyDescent="0.2">
      <c r="AC3325" s="50">
        <v>-16.770000000006601</v>
      </c>
      <c r="AU3325" s="200">
        <v>0.33229999999999998</v>
      </c>
    </row>
    <row r="3326" spans="29:47" x14ac:dyDescent="0.2">
      <c r="AC3326" s="50">
        <v>-16.760000000006599</v>
      </c>
      <c r="AU3326" s="200">
        <v>0.33239999999999997</v>
      </c>
    </row>
    <row r="3327" spans="29:47" x14ac:dyDescent="0.2">
      <c r="AC3327" s="50">
        <v>-16.750000000006601</v>
      </c>
      <c r="AU3327" s="200">
        <v>0.33250000000000002</v>
      </c>
    </row>
    <row r="3328" spans="29:47" x14ac:dyDescent="0.2">
      <c r="AC3328" s="50">
        <v>-16.740000000006599</v>
      </c>
      <c r="AU3328" s="200">
        <v>0.33260000000000001</v>
      </c>
    </row>
    <row r="3329" spans="29:47" x14ac:dyDescent="0.2">
      <c r="AC3329" s="50">
        <v>-16.730000000006601</v>
      </c>
      <c r="AU3329" s="200">
        <v>0.3327</v>
      </c>
    </row>
    <row r="3330" spans="29:47" x14ac:dyDescent="0.2">
      <c r="AC3330" s="50">
        <v>-16.7200000000066</v>
      </c>
      <c r="AU3330" s="200">
        <v>0.33279999999999998</v>
      </c>
    </row>
    <row r="3331" spans="29:47" x14ac:dyDescent="0.2">
      <c r="AC3331" s="50">
        <v>-16.710000000006598</v>
      </c>
      <c r="AU3331" s="200">
        <v>0.33289999999999997</v>
      </c>
    </row>
    <row r="3332" spans="29:47" x14ac:dyDescent="0.2">
      <c r="AC3332" s="50">
        <v>-16.7000000000066</v>
      </c>
      <c r="AU3332" s="200">
        <v>0.33300000000000002</v>
      </c>
    </row>
    <row r="3333" spans="29:47" x14ac:dyDescent="0.2">
      <c r="AC3333" s="50">
        <v>-16.690000000006599</v>
      </c>
      <c r="AU3333" s="200">
        <v>0.33310000000000001</v>
      </c>
    </row>
    <row r="3334" spans="29:47" x14ac:dyDescent="0.2">
      <c r="AC3334" s="50">
        <v>-16.680000000006601</v>
      </c>
      <c r="AU3334" s="200">
        <v>0.3332</v>
      </c>
    </row>
    <row r="3335" spans="29:47" x14ac:dyDescent="0.2">
      <c r="AC3335" s="50">
        <v>-16.670000000006599</v>
      </c>
      <c r="AU3335" s="200">
        <v>0.33329999999999999</v>
      </c>
    </row>
    <row r="3336" spans="29:47" x14ac:dyDescent="0.2">
      <c r="AC3336" s="50">
        <v>-16.660000000006601</v>
      </c>
      <c r="AU3336" s="200">
        <v>0.33339999999999997</v>
      </c>
    </row>
    <row r="3337" spans="29:47" x14ac:dyDescent="0.2">
      <c r="AC3337" s="50">
        <v>-16.6500000000066</v>
      </c>
      <c r="AU3337" s="200">
        <v>0.33350000000000002</v>
      </c>
    </row>
    <row r="3338" spans="29:47" x14ac:dyDescent="0.2">
      <c r="AC3338" s="50">
        <v>-16.640000000006602</v>
      </c>
      <c r="AU3338" s="200">
        <v>0.33360000000000001</v>
      </c>
    </row>
    <row r="3339" spans="29:47" x14ac:dyDescent="0.2">
      <c r="AC3339" s="50">
        <v>-16.6300000000066</v>
      </c>
      <c r="AU3339" s="200">
        <v>0.3337</v>
      </c>
    </row>
    <row r="3340" spans="29:47" x14ac:dyDescent="0.2">
      <c r="AC3340" s="50">
        <v>-16.620000000006598</v>
      </c>
      <c r="AU3340" s="200">
        <v>0.33379999999999999</v>
      </c>
    </row>
    <row r="3341" spans="29:47" x14ac:dyDescent="0.2">
      <c r="AC3341" s="50">
        <v>-16.6100000000066</v>
      </c>
      <c r="AU3341" s="200">
        <v>0.33389999999999997</v>
      </c>
    </row>
    <row r="3342" spans="29:47" x14ac:dyDescent="0.2">
      <c r="AC3342" s="50">
        <v>-16.600000000006599</v>
      </c>
      <c r="AU3342" s="200">
        <v>0.33400000000000002</v>
      </c>
    </row>
    <row r="3343" spans="29:47" x14ac:dyDescent="0.2">
      <c r="AC3343" s="50">
        <v>-16.590000000006601</v>
      </c>
      <c r="AU3343" s="200">
        <v>0.33410000000000001</v>
      </c>
    </row>
    <row r="3344" spans="29:47" x14ac:dyDescent="0.2">
      <c r="AC3344" s="50">
        <v>-16.580000000006599</v>
      </c>
      <c r="AU3344" s="200">
        <v>0.3342</v>
      </c>
    </row>
    <row r="3345" spans="29:47" x14ac:dyDescent="0.2">
      <c r="AC3345" s="50">
        <v>-16.570000000006701</v>
      </c>
      <c r="AU3345" s="200">
        <v>0.33429999999999999</v>
      </c>
    </row>
    <row r="3346" spans="29:47" x14ac:dyDescent="0.2">
      <c r="AC3346" s="50">
        <v>-16.560000000006699</v>
      </c>
      <c r="AU3346" s="200">
        <v>0.33439999999999998</v>
      </c>
    </row>
    <row r="3347" spans="29:47" x14ac:dyDescent="0.2">
      <c r="AC3347" s="50">
        <v>-16.550000000006701</v>
      </c>
      <c r="AU3347" s="200">
        <v>0.33450000000000002</v>
      </c>
    </row>
    <row r="3348" spans="29:47" x14ac:dyDescent="0.2">
      <c r="AC3348" s="50">
        <v>-16.5400000000067</v>
      </c>
      <c r="AU3348" s="200">
        <v>0.33460000000000001</v>
      </c>
    </row>
    <row r="3349" spans="29:47" x14ac:dyDescent="0.2">
      <c r="AC3349" s="50">
        <v>-16.530000000006702</v>
      </c>
      <c r="AU3349" s="200">
        <v>0.3347</v>
      </c>
    </row>
    <row r="3350" spans="29:47" x14ac:dyDescent="0.2">
      <c r="AC3350" s="50">
        <v>-16.5200000000067</v>
      </c>
      <c r="AU3350" s="200">
        <v>0.33479999999999999</v>
      </c>
    </row>
    <row r="3351" spans="29:47" x14ac:dyDescent="0.2">
      <c r="AC3351" s="50">
        <v>-16.510000000006698</v>
      </c>
      <c r="AU3351" s="200">
        <v>0.33489999999999998</v>
      </c>
    </row>
    <row r="3352" spans="29:47" x14ac:dyDescent="0.2">
      <c r="AC3352" s="50">
        <v>-16.5000000000067</v>
      </c>
      <c r="AU3352" s="200">
        <v>0.33500000000000002</v>
      </c>
    </row>
    <row r="3353" spans="29:47" x14ac:dyDescent="0.2">
      <c r="AC3353" s="50">
        <v>-16.490000000006699</v>
      </c>
      <c r="AU3353" s="200">
        <v>0.33510000000000001</v>
      </c>
    </row>
    <row r="3354" spans="29:47" x14ac:dyDescent="0.2">
      <c r="AC3354" s="50">
        <v>-16.480000000006701</v>
      </c>
      <c r="AU3354" s="200">
        <v>0.3352</v>
      </c>
    </row>
    <row r="3355" spans="29:47" x14ac:dyDescent="0.2">
      <c r="AC3355" s="50">
        <v>-16.470000000006699</v>
      </c>
      <c r="AU3355" s="200">
        <v>0.33529999999999999</v>
      </c>
    </row>
    <row r="3356" spans="29:47" x14ac:dyDescent="0.2">
      <c r="AC3356" s="50">
        <v>-16.460000000006701</v>
      </c>
      <c r="AU3356" s="200">
        <v>0.33539999999999998</v>
      </c>
    </row>
    <row r="3357" spans="29:47" x14ac:dyDescent="0.2">
      <c r="AC3357" s="50">
        <v>-16.4500000000067</v>
      </c>
      <c r="AU3357" s="200">
        <v>0.33550000000000002</v>
      </c>
    </row>
    <row r="3358" spans="29:47" x14ac:dyDescent="0.2">
      <c r="AC3358" s="50">
        <v>-16.440000000006702</v>
      </c>
      <c r="AU3358" s="200">
        <v>0.33560000000000001</v>
      </c>
    </row>
    <row r="3359" spans="29:47" x14ac:dyDescent="0.2">
      <c r="AC3359" s="50">
        <v>-16.4300000000067</v>
      </c>
      <c r="AU3359" s="200">
        <v>0.3357</v>
      </c>
    </row>
    <row r="3360" spans="29:47" x14ac:dyDescent="0.2">
      <c r="AC3360" s="50">
        <v>-16.420000000006699</v>
      </c>
      <c r="AU3360" s="200">
        <v>0.33579999999999999</v>
      </c>
    </row>
    <row r="3361" spans="29:47" x14ac:dyDescent="0.2">
      <c r="AC3361" s="50">
        <v>-16.410000000006701</v>
      </c>
      <c r="AU3361" s="200">
        <v>0.33589999999999998</v>
      </c>
    </row>
    <row r="3362" spans="29:47" x14ac:dyDescent="0.2">
      <c r="AC3362" s="50">
        <v>-16.400000000006699</v>
      </c>
      <c r="AU3362" s="200">
        <v>0.33600000000000002</v>
      </c>
    </row>
    <row r="3363" spans="29:47" x14ac:dyDescent="0.2">
      <c r="AC3363" s="50">
        <v>-16.390000000006701</v>
      </c>
      <c r="AU3363" s="200">
        <v>0.33610000000000001</v>
      </c>
    </row>
    <row r="3364" spans="29:47" x14ac:dyDescent="0.2">
      <c r="AC3364" s="50">
        <v>-16.380000000006699</v>
      </c>
      <c r="AU3364" s="200">
        <v>0.3362</v>
      </c>
    </row>
    <row r="3365" spans="29:47" x14ac:dyDescent="0.2">
      <c r="AC3365" s="50">
        <v>-16.370000000006701</v>
      </c>
      <c r="AU3365" s="200">
        <v>0.33629999999999999</v>
      </c>
    </row>
    <row r="3366" spans="29:47" x14ac:dyDescent="0.2">
      <c r="AC3366" s="50">
        <v>-16.3600000000067</v>
      </c>
      <c r="AU3366" s="200">
        <v>0.33639999999999998</v>
      </c>
    </row>
    <row r="3367" spans="29:47" x14ac:dyDescent="0.2">
      <c r="AC3367" s="50">
        <v>-16.350000000006698</v>
      </c>
      <c r="AU3367" s="200">
        <v>0.33650000000000002</v>
      </c>
    </row>
    <row r="3368" spans="29:47" x14ac:dyDescent="0.2">
      <c r="AC3368" s="50">
        <v>-16.3400000000067</v>
      </c>
      <c r="AU3368" s="200">
        <v>0.33660000000000001</v>
      </c>
    </row>
    <row r="3369" spans="29:47" x14ac:dyDescent="0.2">
      <c r="AC3369" s="50">
        <v>-16.330000000006699</v>
      </c>
      <c r="AU3369" s="200">
        <v>0.3367</v>
      </c>
    </row>
    <row r="3370" spans="29:47" x14ac:dyDescent="0.2">
      <c r="AC3370" s="50">
        <v>-16.320000000006701</v>
      </c>
      <c r="AU3370" s="200">
        <v>0.33679999999999999</v>
      </c>
    </row>
    <row r="3371" spans="29:47" x14ac:dyDescent="0.2">
      <c r="AC3371" s="50">
        <v>-16.310000000006699</v>
      </c>
      <c r="AU3371" s="200">
        <v>0.33689999999999998</v>
      </c>
    </row>
    <row r="3372" spans="29:47" x14ac:dyDescent="0.2">
      <c r="AC3372" s="50">
        <v>-16.300000000006701</v>
      </c>
      <c r="AU3372" s="200">
        <v>0.33700000000000002</v>
      </c>
    </row>
    <row r="3373" spans="29:47" x14ac:dyDescent="0.2">
      <c r="AC3373" s="50">
        <v>-16.2900000000067</v>
      </c>
      <c r="AU3373" s="200">
        <v>0.33710000000000001</v>
      </c>
    </row>
    <row r="3374" spans="29:47" x14ac:dyDescent="0.2">
      <c r="AC3374" s="50">
        <v>-16.280000000006702</v>
      </c>
      <c r="AU3374" s="200">
        <v>0.3372</v>
      </c>
    </row>
    <row r="3375" spans="29:47" x14ac:dyDescent="0.2">
      <c r="AC3375" s="50">
        <v>-16.2700000000067</v>
      </c>
      <c r="AU3375" s="200">
        <v>0.33729999999999999</v>
      </c>
    </row>
    <row r="3376" spans="29:47" x14ac:dyDescent="0.2">
      <c r="AC3376" s="50">
        <v>-16.260000000006698</v>
      </c>
      <c r="AU3376" s="200">
        <v>0.33739999999999998</v>
      </c>
    </row>
    <row r="3377" spans="29:47" x14ac:dyDescent="0.2">
      <c r="AC3377" s="50">
        <v>-16.2500000000067</v>
      </c>
      <c r="AU3377" s="200">
        <v>0.33750000000000002</v>
      </c>
    </row>
    <row r="3378" spans="29:47" x14ac:dyDescent="0.2">
      <c r="AC3378" s="50">
        <v>-16.240000000006699</v>
      </c>
      <c r="AU3378" s="200">
        <v>0.33760000000000001</v>
      </c>
    </row>
    <row r="3379" spans="29:47" x14ac:dyDescent="0.2">
      <c r="AC3379" s="50">
        <v>-16.230000000006701</v>
      </c>
      <c r="AU3379" s="200">
        <v>0.3377</v>
      </c>
    </row>
    <row r="3380" spans="29:47" x14ac:dyDescent="0.2">
      <c r="AC3380" s="50">
        <v>-16.220000000006699</v>
      </c>
      <c r="AU3380" s="200">
        <v>0.33779999999999999</v>
      </c>
    </row>
    <row r="3381" spans="29:47" x14ac:dyDescent="0.2">
      <c r="AC3381" s="50">
        <v>-16.210000000006701</v>
      </c>
      <c r="AU3381" s="200">
        <v>0.33789999999999998</v>
      </c>
    </row>
    <row r="3382" spans="29:47" x14ac:dyDescent="0.2">
      <c r="AC3382" s="50">
        <v>-16.2000000000067</v>
      </c>
      <c r="AU3382" s="200">
        <v>0.33800000000000002</v>
      </c>
    </row>
    <row r="3383" spans="29:47" x14ac:dyDescent="0.2">
      <c r="AC3383" s="50">
        <v>-16.190000000006702</v>
      </c>
      <c r="AU3383" s="200">
        <v>0.33810000000000001</v>
      </c>
    </row>
    <row r="3384" spans="29:47" x14ac:dyDescent="0.2">
      <c r="AC3384" s="50">
        <v>-16.1800000000067</v>
      </c>
      <c r="AU3384" s="200">
        <v>0.3382</v>
      </c>
    </row>
    <row r="3385" spans="29:47" x14ac:dyDescent="0.2">
      <c r="AC3385" s="50">
        <v>-16.170000000006699</v>
      </c>
      <c r="AU3385" s="200">
        <v>0.33829999999999999</v>
      </c>
    </row>
    <row r="3386" spans="29:47" x14ac:dyDescent="0.2">
      <c r="AC3386" s="50">
        <v>-16.160000000006701</v>
      </c>
      <c r="AU3386" s="200">
        <v>0.33839999999999998</v>
      </c>
    </row>
    <row r="3387" spans="29:47" x14ac:dyDescent="0.2">
      <c r="AC3387" s="50">
        <v>-16.150000000006699</v>
      </c>
      <c r="AU3387" s="200">
        <v>0.33850000000000002</v>
      </c>
    </row>
    <row r="3388" spans="29:47" x14ac:dyDescent="0.2">
      <c r="AC3388" s="50">
        <v>-16.140000000006701</v>
      </c>
      <c r="AU3388" s="200">
        <v>0.33860000000000001</v>
      </c>
    </row>
    <row r="3389" spans="29:47" x14ac:dyDescent="0.2">
      <c r="AC3389" s="50">
        <v>-16.130000000006699</v>
      </c>
      <c r="AU3389" s="200">
        <v>0.3387</v>
      </c>
    </row>
    <row r="3390" spans="29:47" x14ac:dyDescent="0.2">
      <c r="AC3390" s="50">
        <v>-16.120000000006701</v>
      </c>
      <c r="AU3390" s="200">
        <v>0.33879999999999999</v>
      </c>
    </row>
    <row r="3391" spans="29:47" x14ac:dyDescent="0.2">
      <c r="AC3391" s="50">
        <v>-16.1100000000067</v>
      </c>
      <c r="AU3391" s="200">
        <v>0.33889999999999998</v>
      </c>
    </row>
    <row r="3392" spans="29:47" x14ac:dyDescent="0.2">
      <c r="AC3392" s="50">
        <v>-16.100000000006698</v>
      </c>
      <c r="AU3392" s="200">
        <v>0.33900000000000002</v>
      </c>
    </row>
    <row r="3393" spans="29:47" x14ac:dyDescent="0.2">
      <c r="AC3393" s="50">
        <v>-16.0900000000067</v>
      </c>
      <c r="AU3393" s="200">
        <v>0.33910000000000001</v>
      </c>
    </row>
    <row r="3394" spans="29:47" x14ac:dyDescent="0.2">
      <c r="AC3394" s="50">
        <v>-16.080000000006699</v>
      </c>
      <c r="AU3394" s="200">
        <v>0.3392</v>
      </c>
    </row>
    <row r="3395" spans="29:47" x14ac:dyDescent="0.2">
      <c r="AC3395" s="50">
        <v>-16.0700000000068</v>
      </c>
      <c r="AU3395" s="200">
        <v>0.33929999999999999</v>
      </c>
    </row>
    <row r="3396" spans="29:47" x14ac:dyDescent="0.2">
      <c r="AC3396" s="50">
        <v>-16.060000000006799</v>
      </c>
      <c r="AU3396" s="200">
        <v>0.33939999999999998</v>
      </c>
    </row>
    <row r="3397" spans="29:47" x14ac:dyDescent="0.2">
      <c r="AC3397" s="50">
        <v>-16.050000000006801</v>
      </c>
      <c r="AU3397" s="200">
        <v>0.33950000000000002</v>
      </c>
    </row>
    <row r="3398" spans="29:47" x14ac:dyDescent="0.2">
      <c r="AC3398" s="50">
        <v>-16.040000000006799</v>
      </c>
      <c r="AU3398" s="200">
        <v>0.33960000000000001</v>
      </c>
    </row>
    <row r="3399" spans="29:47" x14ac:dyDescent="0.2">
      <c r="AC3399" s="50">
        <v>-16.030000000006801</v>
      </c>
      <c r="AU3399" s="200">
        <v>0.3397</v>
      </c>
    </row>
    <row r="3400" spans="29:47" x14ac:dyDescent="0.2">
      <c r="AC3400" s="50">
        <v>-16.020000000006799</v>
      </c>
      <c r="AU3400" s="200">
        <v>0.33979999999999999</v>
      </c>
    </row>
    <row r="3401" spans="29:47" x14ac:dyDescent="0.2">
      <c r="AC3401" s="50">
        <v>-16.010000000006801</v>
      </c>
      <c r="AU3401" s="200">
        <v>0.33989999999999998</v>
      </c>
    </row>
    <row r="3402" spans="29:47" x14ac:dyDescent="0.2">
      <c r="AC3402" s="50">
        <v>-16.0000000000068</v>
      </c>
      <c r="AU3402" s="200">
        <v>0.34</v>
      </c>
    </row>
    <row r="3403" spans="29:47" x14ac:dyDescent="0.2">
      <c r="AC3403" s="50">
        <v>-15.9900000000068</v>
      </c>
      <c r="AU3403" s="200">
        <v>0.34010000000000001</v>
      </c>
    </row>
    <row r="3404" spans="29:47" x14ac:dyDescent="0.2">
      <c r="AC3404" s="50">
        <v>-15.9800000000068</v>
      </c>
      <c r="AU3404" s="200">
        <v>0.3402</v>
      </c>
    </row>
    <row r="3405" spans="29:47" x14ac:dyDescent="0.2">
      <c r="AC3405" s="50">
        <v>-15.970000000006801</v>
      </c>
      <c r="AU3405" s="200">
        <v>0.34029999999999999</v>
      </c>
    </row>
    <row r="3406" spans="29:47" x14ac:dyDescent="0.2">
      <c r="AC3406" s="50">
        <v>-15.960000000006801</v>
      </c>
      <c r="AU3406" s="200">
        <v>0.34039999999999998</v>
      </c>
    </row>
    <row r="3407" spans="29:47" x14ac:dyDescent="0.2">
      <c r="AC3407" s="50">
        <v>-15.950000000006799</v>
      </c>
      <c r="AU3407" s="200">
        <v>0.34050000000000002</v>
      </c>
    </row>
    <row r="3408" spans="29:47" x14ac:dyDescent="0.2">
      <c r="AC3408" s="50">
        <v>-15.940000000006799</v>
      </c>
      <c r="AU3408" s="200">
        <v>0.34060000000000001</v>
      </c>
    </row>
    <row r="3409" spans="29:47" x14ac:dyDescent="0.2">
      <c r="AC3409" s="50">
        <v>-15.9300000000068</v>
      </c>
      <c r="AU3409" s="200">
        <v>0.3407</v>
      </c>
    </row>
    <row r="3410" spans="29:47" x14ac:dyDescent="0.2">
      <c r="AC3410" s="50">
        <v>-15.9200000000068</v>
      </c>
      <c r="AU3410" s="200">
        <v>0.34079999999999999</v>
      </c>
    </row>
    <row r="3411" spans="29:47" x14ac:dyDescent="0.2">
      <c r="AC3411" s="50">
        <v>-15.9100000000068</v>
      </c>
      <c r="AU3411" s="200">
        <v>0.34089999999999998</v>
      </c>
    </row>
    <row r="3412" spans="29:47" x14ac:dyDescent="0.2">
      <c r="AC3412" s="50">
        <v>-15.9000000000068</v>
      </c>
      <c r="AU3412" s="200">
        <v>0.34100000000000003</v>
      </c>
    </row>
    <row r="3413" spans="29:47" x14ac:dyDescent="0.2">
      <c r="AC3413" s="50">
        <v>-15.8900000000068</v>
      </c>
      <c r="AU3413" s="200">
        <v>0.34110000000000001</v>
      </c>
    </row>
    <row r="3414" spans="29:47" x14ac:dyDescent="0.2">
      <c r="AC3414" s="50">
        <v>-15.880000000006801</v>
      </c>
      <c r="AU3414" s="200">
        <v>0.3412</v>
      </c>
    </row>
    <row r="3415" spans="29:47" x14ac:dyDescent="0.2">
      <c r="AC3415" s="50">
        <v>-15.870000000006799</v>
      </c>
      <c r="AU3415" s="200">
        <v>0.34129999999999999</v>
      </c>
    </row>
    <row r="3416" spans="29:47" x14ac:dyDescent="0.2">
      <c r="AC3416" s="50">
        <v>-15.860000000006799</v>
      </c>
      <c r="AU3416" s="200">
        <v>0.34139999999999998</v>
      </c>
    </row>
    <row r="3417" spans="29:47" x14ac:dyDescent="0.2">
      <c r="AC3417" s="50">
        <v>-15.8500000000068</v>
      </c>
      <c r="AU3417" s="200">
        <v>0.34150000000000003</v>
      </c>
    </row>
    <row r="3418" spans="29:47" x14ac:dyDescent="0.2">
      <c r="AC3418" s="50">
        <v>-15.8400000000068</v>
      </c>
      <c r="AU3418" s="200">
        <v>0.34160000000000001</v>
      </c>
    </row>
    <row r="3419" spans="29:47" x14ac:dyDescent="0.2">
      <c r="AC3419" s="50">
        <v>-15.8300000000068</v>
      </c>
      <c r="AU3419" s="200">
        <v>0.3417</v>
      </c>
    </row>
    <row r="3420" spans="29:47" x14ac:dyDescent="0.2">
      <c r="AC3420" s="50">
        <v>-15.8200000000068</v>
      </c>
      <c r="AU3420" s="200">
        <v>0.34179999999999999</v>
      </c>
    </row>
    <row r="3421" spans="29:47" x14ac:dyDescent="0.2">
      <c r="AC3421" s="50">
        <v>-15.8100000000068</v>
      </c>
      <c r="AU3421" s="200">
        <v>0.34189999999999998</v>
      </c>
    </row>
    <row r="3422" spans="29:47" x14ac:dyDescent="0.2">
      <c r="AC3422" s="50">
        <v>-15.800000000006801</v>
      </c>
      <c r="AU3422" s="200">
        <v>0.34200000000000003</v>
      </c>
    </row>
    <row r="3423" spans="29:47" x14ac:dyDescent="0.2">
      <c r="AC3423" s="50">
        <v>-15.790000000006801</v>
      </c>
      <c r="AU3423" s="200">
        <v>0.34210000000000002</v>
      </c>
    </row>
    <row r="3424" spans="29:47" x14ac:dyDescent="0.2">
      <c r="AC3424" s="50">
        <v>-15.780000000006799</v>
      </c>
      <c r="AU3424" s="200">
        <v>0.3422</v>
      </c>
    </row>
    <row r="3425" spans="29:47" x14ac:dyDescent="0.2">
      <c r="AC3425" s="50">
        <v>-15.770000000006799</v>
      </c>
      <c r="AU3425" s="200">
        <v>0.34229999999999999</v>
      </c>
    </row>
    <row r="3426" spans="29:47" x14ac:dyDescent="0.2">
      <c r="AC3426" s="50">
        <v>-15.7600000000068</v>
      </c>
      <c r="AU3426" s="200">
        <v>0.34239999999999998</v>
      </c>
    </row>
    <row r="3427" spans="29:47" x14ac:dyDescent="0.2">
      <c r="AC3427" s="50">
        <v>-15.7500000000068</v>
      </c>
      <c r="AU3427" s="200">
        <v>0.34250000000000003</v>
      </c>
    </row>
    <row r="3428" spans="29:47" x14ac:dyDescent="0.2">
      <c r="AC3428" s="50">
        <v>-15.7400000000068</v>
      </c>
      <c r="AU3428" s="200">
        <v>0.34260000000000002</v>
      </c>
    </row>
    <row r="3429" spans="29:47" x14ac:dyDescent="0.2">
      <c r="AC3429" s="50">
        <v>-15.7300000000068</v>
      </c>
      <c r="AU3429" s="200">
        <v>0.3427</v>
      </c>
    </row>
    <row r="3430" spans="29:47" x14ac:dyDescent="0.2">
      <c r="AC3430" s="50">
        <v>-15.720000000006801</v>
      </c>
      <c r="AU3430" s="200">
        <v>0.34279999999999999</v>
      </c>
    </row>
    <row r="3431" spans="29:47" x14ac:dyDescent="0.2">
      <c r="AC3431" s="50">
        <v>-15.710000000006801</v>
      </c>
      <c r="AU3431" s="200">
        <v>0.34289999999999998</v>
      </c>
    </row>
    <row r="3432" spans="29:47" x14ac:dyDescent="0.2">
      <c r="AC3432" s="50">
        <v>-15.700000000006799</v>
      </c>
      <c r="AU3432" s="200">
        <v>0.34300000000000003</v>
      </c>
    </row>
    <row r="3433" spans="29:47" x14ac:dyDescent="0.2">
      <c r="AC3433" s="50">
        <v>-15.690000000006799</v>
      </c>
      <c r="AU3433" s="200">
        <v>0.34310000000000002</v>
      </c>
    </row>
    <row r="3434" spans="29:47" x14ac:dyDescent="0.2">
      <c r="AC3434" s="50">
        <v>-15.6800000000068</v>
      </c>
      <c r="AU3434" s="200">
        <v>0.34320000000000001</v>
      </c>
    </row>
    <row r="3435" spans="29:47" x14ac:dyDescent="0.2">
      <c r="AC3435" s="50">
        <v>-15.6700000000068</v>
      </c>
      <c r="AU3435" s="200">
        <v>0.34329999999999999</v>
      </c>
    </row>
    <row r="3436" spans="29:47" x14ac:dyDescent="0.2">
      <c r="AC3436" s="50">
        <v>-15.6600000000068</v>
      </c>
      <c r="AU3436" s="200">
        <v>0.34339999999999998</v>
      </c>
    </row>
    <row r="3437" spans="29:47" x14ac:dyDescent="0.2">
      <c r="AC3437" s="50">
        <v>-15.6500000000068</v>
      </c>
      <c r="AU3437" s="200">
        <v>0.34350000000000003</v>
      </c>
    </row>
    <row r="3438" spans="29:47" x14ac:dyDescent="0.2">
      <c r="AC3438" s="50">
        <v>-15.6400000000068</v>
      </c>
      <c r="AU3438" s="200">
        <v>0.34360000000000002</v>
      </c>
    </row>
    <row r="3439" spans="29:47" x14ac:dyDescent="0.2">
      <c r="AC3439" s="50">
        <v>-15.630000000006801</v>
      </c>
      <c r="AU3439" s="200">
        <v>0.34370000000000001</v>
      </c>
    </row>
    <row r="3440" spans="29:47" x14ac:dyDescent="0.2">
      <c r="AC3440" s="50">
        <v>-15.620000000006799</v>
      </c>
      <c r="AU3440" s="200">
        <v>0.34379999999999999</v>
      </c>
    </row>
    <row r="3441" spans="29:47" x14ac:dyDescent="0.2">
      <c r="AC3441" s="50">
        <v>-15.610000000006799</v>
      </c>
      <c r="AU3441" s="200">
        <v>0.34389999999999998</v>
      </c>
    </row>
    <row r="3442" spans="29:47" x14ac:dyDescent="0.2">
      <c r="AC3442" s="50">
        <v>-15.6000000000068</v>
      </c>
      <c r="AU3442" s="200">
        <v>0.34399999999999997</v>
      </c>
    </row>
    <row r="3443" spans="29:47" x14ac:dyDescent="0.2">
      <c r="AC3443" s="50">
        <v>-15.5900000000068</v>
      </c>
      <c r="AU3443" s="200">
        <v>0.34410000000000002</v>
      </c>
    </row>
    <row r="3444" spans="29:47" x14ac:dyDescent="0.2">
      <c r="AC3444" s="50">
        <v>-15.5800000000068</v>
      </c>
      <c r="AU3444" s="200">
        <v>0.34420000000000001</v>
      </c>
    </row>
    <row r="3445" spans="29:47" x14ac:dyDescent="0.2">
      <c r="AC3445" s="50">
        <v>-15.5700000000068</v>
      </c>
      <c r="AU3445" s="200">
        <v>0.34429999999999999</v>
      </c>
    </row>
    <row r="3446" spans="29:47" x14ac:dyDescent="0.2">
      <c r="AC3446" s="50">
        <v>-15.5600000000069</v>
      </c>
      <c r="AU3446" s="200">
        <v>0.34439999999999998</v>
      </c>
    </row>
    <row r="3447" spans="29:47" x14ac:dyDescent="0.2">
      <c r="AC3447" s="50">
        <v>-15.5500000000069</v>
      </c>
      <c r="AU3447" s="200">
        <v>0.34449999999999997</v>
      </c>
    </row>
    <row r="3448" spans="29:47" x14ac:dyDescent="0.2">
      <c r="AC3448" s="50">
        <v>-15.5400000000069</v>
      </c>
      <c r="AU3448" s="200">
        <v>0.34460000000000002</v>
      </c>
    </row>
    <row r="3449" spans="29:47" x14ac:dyDescent="0.2">
      <c r="AC3449" s="50">
        <v>-15.530000000006901</v>
      </c>
      <c r="AU3449" s="200">
        <v>0.34470000000000001</v>
      </c>
    </row>
    <row r="3450" spans="29:47" x14ac:dyDescent="0.2">
      <c r="AC3450" s="50">
        <v>-15.520000000006901</v>
      </c>
      <c r="AU3450" s="200">
        <v>0.3448</v>
      </c>
    </row>
    <row r="3451" spans="29:47" x14ac:dyDescent="0.2">
      <c r="AC3451" s="50">
        <v>-15.510000000006899</v>
      </c>
      <c r="AU3451" s="200">
        <v>0.34489999999999998</v>
      </c>
    </row>
    <row r="3452" spans="29:47" x14ac:dyDescent="0.2">
      <c r="AC3452" s="50">
        <v>-15.500000000006899</v>
      </c>
      <c r="AU3452" s="200">
        <v>0.34499999999999997</v>
      </c>
    </row>
    <row r="3453" spans="29:47" x14ac:dyDescent="0.2">
      <c r="AC3453" s="50">
        <v>-15.4900000000069</v>
      </c>
      <c r="AU3453" s="200">
        <v>0.34510000000000002</v>
      </c>
    </row>
    <row r="3454" spans="29:47" x14ac:dyDescent="0.2">
      <c r="AC3454" s="50">
        <v>-15.4800000000069</v>
      </c>
      <c r="AU3454" s="200">
        <v>0.34520000000000001</v>
      </c>
    </row>
    <row r="3455" spans="29:47" x14ac:dyDescent="0.2">
      <c r="AC3455" s="50">
        <v>-15.4700000000069</v>
      </c>
      <c r="AU3455" s="200">
        <v>0.3453</v>
      </c>
    </row>
    <row r="3456" spans="29:47" x14ac:dyDescent="0.2">
      <c r="AC3456" s="50">
        <v>-15.4600000000069</v>
      </c>
      <c r="AU3456" s="200">
        <v>0.34539999999999998</v>
      </c>
    </row>
    <row r="3457" spans="29:47" x14ac:dyDescent="0.2">
      <c r="AC3457" s="50">
        <v>-15.4500000000069</v>
      </c>
      <c r="AU3457" s="200">
        <v>0.34549999999999997</v>
      </c>
    </row>
    <row r="3458" spans="29:47" x14ac:dyDescent="0.2">
      <c r="AC3458" s="50">
        <v>-15.440000000006901</v>
      </c>
      <c r="AU3458" s="200">
        <v>0.34560000000000002</v>
      </c>
    </row>
    <row r="3459" spans="29:47" x14ac:dyDescent="0.2">
      <c r="AC3459" s="50">
        <v>-15.430000000006901</v>
      </c>
      <c r="AU3459" s="200">
        <v>0.34570000000000001</v>
      </c>
    </row>
    <row r="3460" spans="29:47" x14ac:dyDescent="0.2">
      <c r="AC3460" s="50">
        <v>-15.420000000006899</v>
      </c>
      <c r="AU3460" s="200">
        <v>0.3458</v>
      </c>
    </row>
    <row r="3461" spans="29:47" x14ac:dyDescent="0.2">
      <c r="AC3461" s="50">
        <v>-15.4100000000069</v>
      </c>
      <c r="AU3461" s="200">
        <v>0.34589999999999999</v>
      </c>
    </row>
    <row r="3462" spans="29:47" x14ac:dyDescent="0.2">
      <c r="AC3462" s="50">
        <v>-15.4000000000069</v>
      </c>
      <c r="AU3462" s="200">
        <v>0.34599999999999997</v>
      </c>
    </row>
    <row r="3463" spans="29:47" x14ac:dyDescent="0.2">
      <c r="AC3463" s="50">
        <v>-15.3900000000069</v>
      </c>
      <c r="AU3463" s="200">
        <v>0.34610000000000002</v>
      </c>
    </row>
    <row r="3464" spans="29:47" x14ac:dyDescent="0.2">
      <c r="AC3464" s="50">
        <v>-15.3800000000069</v>
      </c>
      <c r="AU3464" s="200">
        <v>0.34620000000000001</v>
      </c>
    </row>
    <row r="3465" spans="29:47" x14ac:dyDescent="0.2">
      <c r="AC3465" s="50">
        <v>-15.3700000000069</v>
      </c>
      <c r="AU3465" s="200">
        <v>0.3463</v>
      </c>
    </row>
    <row r="3466" spans="29:47" x14ac:dyDescent="0.2">
      <c r="AC3466" s="50">
        <v>-15.360000000006901</v>
      </c>
      <c r="AU3466" s="200">
        <v>0.34639999999999999</v>
      </c>
    </row>
    <row r="3467" spans="29:47" x14ac:dyDescent="0.2">
      <c r="AC3467" s="50">
        <v>-15.350000000006901</v>
      </c>
      <c r="AU3467" s="200">
        <v>0.34649999999999997</v>
      </c>
    </row>
    <row r="3468" spans="29:47" x14ac:dyDescent="0.2">
      <c r="AC3468" s="50">
        <v>-15.340000000006899</v>
      </c>
      <c r="AU3468" s="200">
        <v>0.34660000000000002</v>
      </c>
    </row>
    <row r="3469" spans="29:47" x14ac:dyDescent="0.2">
      <c r="AC3469" s="50">
        <v>-15.330000000006899</v>
      </c>
      <c r="AU3469" s="200">
        <v>0.34670000000000001</v>
      </c>
    </row>
    <row r="3470" spans="29:47" x14ac:dyDescent="0.2">
      <c r="AC3470" s="50">
        <v>-15.3200000000069</v>
      </c>
      <c r="AU3470" s="200">
        <v>0.3468</v>
      </c>
    </row>
    <row r="3471" spans="29:47" x14ac:dyDescent="0.2">
      <c r="AC3471" s="50">
        <v>-15.3100000000069</v>
      </c>
      <c r="AU3471" s="200">
        <v>0.34689999999999999</v>
      </c>
    </row>
    <row r="3472" spans="29:47" x14ac:dyDescent="0.2">
      <c r="AC3472" s="50">
        <v>-15.3000000000069</v>
      </c>
      <c r="AU3472" s="200">
        <v>0.34699999999999998</v>
      </c>
    </row>
    <row r="3473" spans="29:47" x14ac:dyDescent="0.2">
      <c r="AC3473" s="50">
        <v>-15.2900000000069</v>
      </c>
      <c r="AU3473" s="200">
        <v>0.34710000000000002</v>
      </c>
    </row>
    <row r="3474" spans="29:47" x14ac:dyDescent="0.2">
      <c r="AC3474" s="50">
        <v>-15.280000000006901</v>
      </c>
      <c r="AU3474" s="200">
        <v>0.34720000000000001</v>
      </c>
    </row>
    <row r="3475" spans="29:47" x14ac:dyDescent="0.2">
      <c r="AC3475" s="50">
        <v>-15.270000000006901</v>
      </c>
      <c r="AU3475" s="200">
        <v>0.3473</v>
      </c>
    </row>
    <row r="3476" spans="29:47" x14ac:dyDescent="0.2">
      <c r="AC3476" s="50">
        <v>-15.260000000006899</v>
      </c>
      <c r="AU3476" s="200">
        <v>0.34739999999999999</v>
      </c>
    </row>
    <row r="3477" spans="29:47" x14ac:dyDescent="0.2">
      <c r="AC3477" s="50">
        <v>-15.250000000006899</v>
      </c>
      <c r="AU3477" s="200">
        <v>0.34749999999999998</v>
      </c>
    </row>
    <row r="3478" spans="29:47" x14ac:dyDescent="0.2">
      <c r="AC3478" s="50">
        <v>-15.2400000000069</v>
      </c>
      <c r="AU3478" s="200">
        <v>0.34760000000000002</v>
      </c>
    </row>
    <row r="3479" spans="29:47" x14ac:dyDescent="0.2">
      <c r="AC3479" s="50">
        <v>-15.2300000000069</v>
      </c>
      <c r="AU3479" s="200">
        <v>0.34770000000000001</v>
      </c>
    </row>
    <row r="3480" spans="29:47" x14ac:dyDescent="0.2">
      <c r="AC3480" s="50">
        <v>-15.2200000000069</v>
      </c>
      <c r="AU3480" s="200">
        <v>0.3478</v>
      </c>
    </row>
    <row r="3481" spans="29:47" x14ac:dyDescent="0.2">
      <c r="AC3481" s="50">
        <v>-15.2100000000069</v>
      </c>
      <c r="AU3481" s="200">
        <v>0.34789999999999999</v>
      </c>
    </row>
    <row r="3482" spans="29:47" x14ac:dyDescent="0.2">
      <c r="AC3482" s="50">
        <v>-15.2000000000069</v>
      </c>
      <c r="AU3482" s="200">
        <v>0.34799999999999998</v>
      </c>
    </row>
    <row r="3483" spans="29:47" x14ac:dyDescent="0.2">
      <c r="AC3483" s="50">
        <v>-15.190000000006901</v>
      </c>
      <c r="AU3483" s="200">
        <v>0.34810000000000002</v>
      </c>
    </row>
    <row r="3484" spans="29:47" x14ac:dyDescent="0.2">
      <c r="AC3484" s="50">
        <v>-15.180000000006901</v>
      </c>
      <c r="AU3484" s="200">
        <v>0.34820000000000001</v>
      </c>
    </row>
    <row r="3485" spans="29:47" x14ac:dyDescent="0.2">
      <c r="AC3485" s="50">
        <v>-15.170000000006899</v>
      </c>
      <c r="AU3485" s="200">
        <v>0.3483</v>
      </c>
    </row>
    <row r="3486" spans="29:47" x14ac:dyDescent="0.2">
      <c r="AC3486" s="50">
        <v>-15.1600000000069</v>
      </c>
      <c r="AU3486" s="200">
        <v>0.34839999999999999</v>
      </c>
    </row>
    <row r="3487" spans="29:47" x14ac:dyDescent="0.2">
      <c r="AC3487" s="50">
        <v>-15.1500000000069</v>
      </c>
      <c r="AU3487" s="200">
        <v>0.34849999999999998</v>
      </c>
    </row>
    <row r="3488" spans="29:47" x14ac:dyDescent="0.2">
      <c r="AC3488" s="50">
        <v>-15.1400000000069</v>
      </c>
      <c r="AU3488" s="200">
        <v>0.34860000000000002</v>
      </c>
    </row>
    <row r="3489" spans="29:47" x14ac:dyDescent="0.2">
      <c r="AC3489" s="50">
        <v>-15.1300000000069</v>
      </c>
      <c r="AU3489" s="200">
        <v>0.34870000000000001</v>
      </c>
    </row>
    <row r="3490" spans="29:47" x14ac:dyDescent="0.2">
      <c r="AC3490" s="50">
        <v>-15.1200000000069</v>
      </c>
      <c r="AU3490" s="200">
        <v>0.3488</v>
      </c>
    </row>
    <row r="3491" spans="29:47" x14ac:dyDescent="0.2">
      <c r="AC3491" s="50">
        <v>-15.110000000006901</v>
      </c>
      <c r="AU3491" s="200">
        <v>0.34889999999999999</v>
      </c>
    </row>
    <row r="3492" spans="29:47" x14ac:dyDescent="0.2">
      <c r="AC3492" s="50">
        <v>-15.100000000006901</v>
      </c>
      <c r="AU3492" s="200">
        <v>0.34899999999999998</v>
      </c>
    </row>
    <row r="3493" spans="29:47" x14ac:dyDescent="0.2">
      <c r="AC3493" s="50">
        <v>-15.090000000006899</v>
      </c>
      <c r="AU3493" s="200">
        <v>0.34910000000000002</v>
      </c>
    </row>
    <row r="3494" spans="29:47" x14ac:dyDescent="0.2">
      <c r="AC3494" s="50">
        <v>-15.080000000006899</v>
      </c>
      <c r="AU3494" s="200">
        <v>0.34920000000000001</v>
      </c>
    </row>
    <row r="3495" spans="29:47" x14ac:dyDescent="0.2">
      <c r="AC3495" s="50">
        <v>-15.0700000000069</v>
      </c>
      <c r="AU3495" s="200">
        <v>0.3493</v>
      </c>
    </row>
    <row r="3496" spans="29:47" x14ac:dyDescent="0.2">
      <c r="AC3496" s="50">
        <v>-15.060000000006999</v>
      </c>
      <c r="AU3496" s="200">
        <v>0.34939999999999999</v>
      </c>
    </row>
    <row r="3497" spans="29:47" x14ac:dyDescent="0.2">
      <c r="AC3497" s="50">
        <v>-15.050000000007</v>
      </c>
      <c r="AU3497" s="200">
        <v>0.34949999999999998</v>
      </c>
    </row>
    <row r="3498" spans="29:47" x14ac:dyDescent="0.2">
      <c r="AC3498" s="50">
        <v>-15.040000000007</v>
      </c>
      <c r="AU3498" s="200">
        <v>0.34960000000000002</v>
      </c>
    </row>
    <row r="3499" spans="29:47" x14ac:dyDescent="0.2">
      <c r="AC3499" s="50">
        <v>-15.030000000007</v>
      </c>
      <c r="AU3499" s="200">
        <v>0.34970000000000001</v>
      </c>
    </row>
    <row r="3500" spans="29:47" x14ac:dyDescent="0.2">
      <c r="AC3500" s="50">
        <v>-15.020000000007</v>
      </c>
      <c r="AU3500" s="200">
        <v>0.3498</v>
      </c>
    </row>
    <row r="3501" spans="29:47" x14ac:dyDescent="0.2">
      <c r="AC3501" s="50">
        <v>-15.010000000007</v>
      </c>
      <c r="AU3501" s="200">
        <v>0.34989999999999999</v>
      </c>
    </row>
    <row r="3502" spans="29:47" x14ac:dyDescent="0.2">
      <c r="AC3502" s="50">
        <v>-15.000000000007001</v>
      </c>
      <c r="AU3502" s="200">
        <v>0.35</v>
      </c>
    </row>
    <row r="3503" spans="29:47" x14ac:dyDescent="0.2">
      <c r="AC3503" s="50">
        <v>-14.990000000007001</v>
      </c>
      <c r="AU3503" s="200">
        <v>0.35010000000000002</v>
      </c>
    </row>
    <row r="3504" spans="29:47" x14ac:dyDescent="0.2">
      <c r="AC3504" s="50">
        <v>-14.980000000006999</v>
      </c>
      <c r="AU3504" s="200">
        <v>0.35020000000000001</v>
      </c>
    </row>
    <row r="3505" spans="29:47" x14ac:dyDescent="0.2">
      <c r="AC3505" s="50">
        <v>-14.970000000006999</v>
      </c>
      <c r="AU3505" s="200">
        <v>0.3503</v>
      </c>
    </row>
    <row r="3506" spans="29:47" x14ac:dyDescent="0.2">
      <c r="AC3506" s="50">
        <v>-14.960000000007</v>
      </c>
      <c r="AU3506" s="200">
        <v>0.35039999999999999</v>
      </c>
    </row>
    <row r="3507" spans="29:47" x14ac:dyDescent="0.2">
      <c r="AC3507" s="50">
        <v>-14.950000000007</v>
      </c>
      <c r="AU3507" s="200">
        <v>0.35049999999999998</v>
      </c>
    </row>
    <row r="3508" spans="29:47" x14ac:dyDescent="0.2">
      <c r="AC3508" s="50">
        <v>-14.940000000007</v>
      </c>
      <c r="AU3508" s="200">
        <v>0.35060000000000002</v>
      </c>
    </row>
    <row r="3509" spans="29:47" x14ac:dyDescent="0.2">
      <c r="AC3509" s="50">
        <v>-14.930000000007</v>
      </c>
      <c r="AU3509" s="200">
        <v>0.35070000000000001</v>
      </c>
    </row>
    <row r="3510" spans="29:47" x14ac:dyDescent="0.2">
      <c r="AC3510" s="50">
        <v>-14.920000000007001</v>
      </c>
      <c r="AU3510" s="200">
        <v>0.3508</v>
      </c>
    </row>
    <row r="3511" spans="29:47" x14ac:dyDescent="0.2">
      <c r="AC3511" s="50">
        <v>-14.910000000007001</v>
      </c>
      <c r="AU3511" s="200">
        <v>0.35089999999999999</v>
      </c>
    </row>
    <row r="3512" spans="29:47" x14ac:dyDescent="0.2">
      <c r="AC3512" s="50">
        <v>-14.900000000006999</v>
      </c>
      <c r="AU3512" s="200">
        <v>0.35099999999999998</v>
      </c>
    </row>
    <row r="3513" spans="29:47" x14ac:dyDescent="0.2">
      <c r="AC3513" s="50">
        <v>-14.890000000006999</v>
      </c>
      <c r="AU3513" s="200">
        <v>0.35110000000000002</v>
      </c>
    </row>
    <row r="3514" spans="29:47" x14ac:dyDescent="0.2">
      <c r="AC3514" s="50">
        <v>-14.880000000007</v>
      </c>
      <c r="AU3514" s="200">
        <v>0.35120000000000001</v>
      </c>
    </row>
    <row r="3515" spans="29:47" x14ac:dyDescent="0.2">
      <c r="AC3515" s="50">
        <v>-14.870000000007</v>
      </c>
      <c r="AU3515" s="200">
        <v>0.3513</v>
      </c>
    </row>
    <row r="3516" spans="29:47" x14ac:dyDescent="0.2">
      <c r="AC3516" s="50">
        <v>-14.860000000007</v>
      </c>
      <c r="AU3516" s="200">
        <v>0.35139999999999999</v>
      </c>
    </row>
    <row r="3517" spans="29:47" x14ac:dyDescent="0.2">
      <c r="AC3517" s="50">
        <v>-14.850000000007</v>
      </c>
      <c r="AU3517" s="200">
        <v>0.35149999999999998</v>
      </c>
    </row>
    <row r="3518" spans="29:47" x14ac:dyDescent="0.2">
      <c r="AC3518" s="50">
        <v>-14.840000000007</v>
      </c>
      <c r="AU3518" s="200">
        <v>0.35160000000000002</v>
      </c>
    </row>
    <row r="3519" spans="29:47" x14ac:dyDescent="0.2">
      <c r="AC3519" s="50">
        <v>-14.830000000007001</v>
      </c>
      <c r="AU3519" s="200">
        <v>0.35170000000000001</v>
      </c>
    </row>
    <row r="3520" spans="29:47" x14ac:dyDescent="0.2">
      <c r="AC3520" s="50">
        <v>-14.820000000006999</v>
      </c>
      <c r="AU3520" s="200">
        <v>0.3518</v>
      </c>
    </row>
    <row r="3521" spans="29:47" x14ac:dyDescent="0.2">
      <c r="AC3521" s="50">
        <v>-14.810000000006999</v>
      </c>
      <c r="AU3521" s="200">
        <v>0.35189999999999999</v>
      </c>
    </row>
    <row r="3522" spans="29:47" x14ac:dyDescent="0.2">
      <c r="AC3522" s="50">
        <v>-14.800000000007</v>
      </c>
      <c r="AU3522" s="200">
        <v>0.35199999999999998</v>
      </c>
    </row>
    <row r="3523" spans="29:47" x14ac:dyDescent="0.2">
      <c r="AC3523" s="50">
        <v>-14.790000000007</v>
      </c>
      <c r="AU3523" s="200">
        <v>0.35210000000000002</v>
      </c>
    </row>
    <row r="3524" spans="29:47" x14ac:dyDescent="0.2">
      <c r="AC3524" s="50">
        <v>-14.780000000007</v>
      </c>
      <c r="AU3524" s="200">
        <v>0.35220000000000001</v>
      </c>
    </row>
    <row r="3525" spans="29:47" x14ac:dyDescent="0.2">
      <c r="AC3525" s="50">
        <v>-14.770000000007</v>
      </c>
      <c r="AU3525" s="200">
        <v>0.3523</v>
      </c>
    </row>
    <row r="3526" spans="29:47" x14ac:dyDescent="0.2">
      <c r="AC3526" s="50">
        <v>-14.760000000007</v>
      </c>
      <c r="AU3526" s="200">
        <v>0.35239999999999999</v>
      </c>
    </row>
    <row r="3527" spans="29:47" x14ac:dyDescent="0.2">
      <c r="AC3527" s="50">
        <v>-14.750000000007001</v>
      </c>
      <c r="AU3527" s="200">
        <v>0.35249999999999998</v>
      </c>
    </row>
    <row r="3528" spans="29:47" x14ac:dyDescent="0.2">
      <c r="AC3528" s="50">
        <v>-14.740000000007001</v>
      </c>
      <c r="AU3528" s="200">
        <v>0.35260000000000002</v>
      </c>
    </row>
    <row r="3529" spans="29:47" x14ac:dyDescent="0.2">
      <c r="AC3529" s="50">
        <v>-14.730000000006999</v>
      </c>
      <c r="AU3529" s="200">
        <v>0.35270000000000001</v>
      </c>
    </row>
    <row r="3530" spans="29:47" x14ac:dyDescent="0.2">
      <c r="AC3530" s="50">
        <v>-14.720000000006999</v>
      </c>
      <c r="AU3530" s="200">
        <v>0.3528</v>
      </c>
    </row>
    <row r="3531" spans="29:47" x14ac:dyDescent="0.2">
      <c r="AC3531" s="50">
        <v>-14.710000000007</v>
      </c>
      <c r="AU3531" s="200">
        <v>0.35289999999999999</v>
      </c>
    </row>
    <row r="3532" spans="29:47" x14ac:dyDescent="0.2">
      <c r="AC3532" s="50">
        <v>-14.700000000007</v>
      </c>
      <c r="AU3532" s="200">
        <v>0.35299999999999998</v>
      </c>
    </row>
    <row r="3533" spans="29:47" x14ac:dyDescent="0.2">
      <c r="AC3533" s="50">
        <v>-14.690000000007</v>
      </c>
      <c r="AU3533" s="200">
        <v>0.35310000000000002</v>
      </c>
    </row>
    <row r="3534" spans="29:47" x14ac:dyDescent="0.2">
      <c r="AC3534" s="50">
        <v>-14.680000000007</v>
      </c>
      <c r="AU3534" s="200">
        <v>0.35320000000000001</v>
      </c>
    </row>
    <row r="3535" spans="29:47" x14ac:dyDescent="0.2">
      <c r="AC3535" s="50">
        <v>-14.670000000007001</v>
      </c>
      <c r="AU3535" s="200">
        <v>0.3533</v>
      </c>
    </row>
    <row r="3536" spans="29:47" x14ac:dyDescent="0.2">
      <c r="AC3536" s="50">
        <v>-14.660000000007001</v>
      </c>
      <c r="AU3536" s="200">
        <v>0.35339999999999999</v>
      </c>
    </row>
    <row r="3537" spans="29:47" x14ac:dyDescent="0.2">
      <c r="AC3537" s="50">
        <v>-14.650000000006999</v>
      </c>
      <c r="AU3537" s="200">
        <v>0.35349999999999998</v>
      </c>
    </row>
    <row r="3538" spans="29:47" x14ac:dyDescent="0.2">
      <c r="AC3538" s="50">
        <v>-14.640000000006999</v>
      </c>
      <c r="AU3538" s="200">
        <v>0.35360000000000003</v>
      </c>
    </row>
    <row r="3539" spans="29:47" x14ac:dyDescent="0.2">
      <c r="AC3539" s="50">
        <v>-14.630000000007</v>
      </c>
      <c r="AU3539" s="200">
        <v>0.35370000000000001</v>
      </c>
    </row>
    <row r="3540" spans="29:47" x14ac:dyDescent="0.2">
      <c r="AC3540" s="50">
        <v>-14.620000000007</v>
      </c>
      <c r="AU3540" s="200">
        <v>0.3538</v>
      </c>
    </row>
    <row r="3541" spans="29:47" x14ac:dyDescent="0.2">
      <c r="AC3541" s="50">
        <v>-14.610000000007</v>
      </c>
      <c r="AU3541" s="200">
        <v>0.35389999999999999</v>
      </c>
    </row>
    <row r="3542" spans="29:47" x14ac:dyDescent="0.2">
      <c r="AC3542" s="50">
        <v>-14.600000000007</v>
      </c>
      <c r="AU3542" s="200">
        <v>0.35399999999999998</v>
      </c>
    </row>
    <row r="3543" spans="29:47" x14ac:dyDescent="0.2">
      <c r="AC3543" s="50">
        <v>-14.590000000007</v>
      </c>
      <c r="AU3543" s="200">
        <v>0.35410000000000003</v>
      </c>
    </row>
    <row r="3544" spans="29:47" x14ac:dyDescent="0.2">
      <c r="AC3544" s="50">
        <v>-14.580000000007001</v>
      </c>
      <c r="AU3544" s="200">
        <v>0.35420000000000001</v>
      </c>
    </row>
    <row r="3545" spans="29:47" x14ac:dyDescent="0.2">
      <c r="AC3545" s="50">
        <v>-14.570000000006999</v>
      </c>
      <c r="AU3545" s="200">
        <v>0.3543</v>
      </c>
    </row>
    <row r="3546" spans="29:47" x14ac:dyDescent="0.2">
      <c r="AC3546" s="50">
        <v>-14.560000000007101</v>
      </c>
      <c r="AU3546" s="200">
        <v>0.35439999999999999</v>
      </c>
    </row>
    <row r="3547" spans="29:47" x14ac:dyDescent="0.2">
      <c r="AC3547" s="50">
        <v>-14.550000000007101</v>
      </c>
      <c r="AU3547" s="200">
        <v>0.35449999999999998</v>
      </c>
    </row>
    <row r="3548" spans="29:47" x14ac:dyDescent="0.2">
      <c r="AC3548" s="50">
        <v>-14.540000000007099</v>
      </c>
      <c r="AU3548" s="200">
        <v>0.35460000000000003</v>
      </c>
    </row>
    <row r="3549" spans="29:47" x14ac:dyDescent="0.2">
      <c r="AC3549" s="50">
        <v>-14.530000000007099</v>
      </c>
      <c r="AU3549" s="200">
        <v>0.35470000000000002</v>
      </c>
    </row>
    <row r="3550" spans="29:47" x14ac:dyDescent="0.2">
      <c r="AC3550" s="50">
        <v>-14.5200000000071</v>
      </c>
      <c r="AU3550" s="200">
        <v>0.3548</v>
      </c>
    </row>
    <row r="3551" spans="29:47" x14ac:dyDescent="0.2">
      <c r="AC3551" s="50">
        <v>-14.5100000000071</v>
      </c>
      <c r="AU3551" s="200">
        <v>0.35489999999999999</v>
      </c>
    </row>
    <row r="3552" spans="29:47" x14ac:dyDescent="0.2">
      <c r="AC3552" s="50">
        <v>-14.5000000000071</v>
      </c>
      <c r="AU3552" s="200">
        <v>0.35499999999999998</v>
      </c>
    </row>
    <row r="3553" spans="29:47" x14ac:dyDescent="0.2">
      <c r="AC3553" s="50">
        <v>-14.4900000000071</v>
      </c>
      <c r="AU3553" s="200">
        <v>0.35510000000000003</v>
      </c>
    </row>
    <row r="3554" spans="29:47" x14ac:dyDescent="0.2">
      <c r="AC3554" s="50">
        <v>-14.480000000007101</v>
      </c>
      <c r="AU3554" s="200">
        <v>0.35520000000000002</v>
      </c>
    </row>
    <row r="3555" spans="29:47" x14ac:dyDescent="0.2">
      <c r="AC3555" s="50">
        <v>-14.470000000007101</v>
      </c>
      <c r="AU3555" s="200">
        <v>0.3553</v>
      </c>
    </row>
    <row r="3556" spans="29:47" x14ac:dyDescent="0.2">
      <c r="AC3556" s="50">
        <v>-14.460000000007099</v>
      </c>
      <c r="AU3556" s="200">
        <v>0.35539999999999999</v>
      </c>
    </row>
    <row r="3557" spans="29:47" x14ac:dyDescent="0.2">
      <c r="AC3557" s="50">
        <v>-14.450000000007099</v>
      </c>
      <c r="AU3557" s="200">
        <v>0.35549999999999998</v>
      </c>
    </row>
    <row r="3558" spans="29:47" x14ac:dyDescent="0.2">
      <c r="AC3558" s="50">
        <v>-14.4400000000071</v>
      </c>
      <c r="AU3558" s="200">
        <v>0.35560000000000003</v>
      </c>
    </row>
    <row r="3559" spans="29:47" x14ac:dyDescent="0.2">
      <c r="AC3559" s="50">
        <v>-14.4300000000071</v>
      </c>
      <c r="AU3559" s="200">
        <v>0.35570000000000002</v>
      </c>
    </row>
    <row r="3560" spans="29:47" x14ac:dyDescent="0.2">
      <c r="AC3560" s="50">
        <v>-14.4200000000071</v>
      </c>
      <c r="AU3560" s="200">
        <v>0.35580000000000001</v>
      </c>
    </row>
    <row r="3561" spans="29:47" x14ac:dyDescent="0.2">
      <c r="AC3561" s="50">
        <v>-14.4100000000071</v>
      </c>
      <c r="AU3561" s="200">
        <v>0.35589999999999999</v>
      </c>
    </row>
    <row r="3562" spans="29:47" x14ac:dyDescent="0.2">
      <c r="AC3562" s="50">
        <v>-14.4000000000071</v>
      </c>
      <c r="AU3562" s="200">
        <v>0.35599999999999998</v>
      </c>
    </row>
    <row r="3563" spans="29:47" x14ac:dyDescent="0.2">
      <c r="AC3563" s="50">
        <v>-14.390000000007101</v>
      </c>
      <c r="AU3563" s="200">
        <v>0.35610000000000003</v>
      </c>
    </row>
    <row r="3564" spans="29:47" x14ac:dyDescent="0.2">
      <c r="AC3564" s="50">
        <v>-14.380000000007101</v>
      </c>
      <c r="AU3564" s="200">
        <v>0.35620000000000002</v>
      </c>
    </row>
    <row r="3565" spans="29:47" x14ac:dyDescent="0.2">
      <c r="AC3565" s="50">
        <v>-14.370000000007099</v>
      </c>
      <c r="AU3565" s="200">
        <v>0.35630000000000001</v>
      </c>
    </row>
    <row r="3566" spans="29:47" x14ac:dyDescent="0.2">
      <c r="AC3566" s="50">
        <v>-14.3600000000071</v>
      </c>
      <c r="AU3566" s="200">
        <v>0.35639999999999999</v>
      </c>
    </row>
    <row r="3567" spans="29:47" x14ac:dyDescent="0.2">
      <c r="AC3567" s="50">
        <v>-14.3500000000071</v>
      </c>
      <c r="AU3567" s="200">
        <v>0.35649999999999998</v>
      </c>
    </row>
    <row r="3568" spans="29:47" x14ac:dyDescent="0.2">
      <c r="AC3568" s="50">
        <v>-14.3400000000071</v>
      </c>
      <c r="AU3568" s="200">
        <v>0.35659999999999997</v>
      </c>
    </row>
    <row r="3569" spans="29:47" x14ac:dyDescent="0.2">
      <c r="AC3569" s="50">
        <v>-14.3300000000071</v>
      </c>
      <c r="AU3569" s="200">
        <v>0.35670000000000002</v>
      </c>
    </row>
    <row r="3570" spans="29:47" x14ac:dyDescent="0.2">
      <c r="AC3570" s="50">
        <v>-14.3200000000071</v>
      </c>
      <c r="AU3570" s="200">
        <v>0.35680000000000001</v>
      </c>
    </row>
    <row r="3571" spans="29:47" x14ac:dyDescent="0.2">
      <c r="AC3571" s="50">
        <v>-14.310000000007101</v>
      </c>
      <c r="AU3571" s="200">
        <v>0.3569</v>
      </c>
    </row>
    <row r="3572" spans="29:47" x14ac:dyDescent="0.2">
      <c r="AC3572" s="50">
        <v>-14.300000000007101</v>
      </c>
      <c r="AU3572" s="200">
        <v>0.35699999999999998</v>
      </c>
    </row>
    <row r="3573" spans="29:47" x14ac:dyDescent="0.2">
      <c r="AC3573" s="50">
        <v>-14.290000000007099</v>
      </c>
      <c r="AU3573" s="200">
        <v>0.35709999999999997</v>
      </c>
    </row>
    <row r="3574" spans="29:47" x14ac:dyDescent="0.2">
      <c r="AC3574" s="50">
        <v>-14.280000000007099</v>
      </c>
      <c r="AU3574" s="200">
        <v>0.35720000000000002</v>
      </c>
    </row>
    <row r="3575" spans="29:47" x14ac:dyDescent="0.2">
      <c r="AC3575" s="50">
        <v>-14.2700000000071</v>
      </c>
      <c r="AU3575" s="200">
        <v>0.35730000000000001</v>
      </c>
    </row>
    <row r="3576" spans="29:47" x14ac:dyDescent="0.2">
      <c r="AC3576" s="50">
        <v>-14.2600000000071</v>
      </c>
      <c r="AU3576" s="200">
        <v>0.3574</v>
      </c>
    </row>
    <row r="3577" spans="29:47" x14ac:dyDescent="0.2">
      <c r="AC3577" s="50">
        <v>-14.2500000000071</v>
      </c>
      <c r="AU3577" s="200">
        <v>0.35749999999999998</v>
      </c>
    </row>
    <row r="3578" spans="29:47" x14ac:dyDescent="0.2">
      <c r="AC3578" s="50">
        <v>-14.2400000000071</v>
      </c>
      <c r="AU3578" s="200">
        <v>0.35759999999999997</v>
      </c>
    </row>
    <row r="3579" spans="29:47" x14ac:dyDescent="0.2">
      <c r="AC3579" s="50">
        <v>-14.230000000007101</v>
      </c>
      <c r="AU3579" s="200">
        <v>0.35770000000000002</v>
      </c>
    </row>
    <row r="3580" spans="29:47" x14ac:dyDescent="0.2">
      <c r="AC3580" s="50">
        <v>-14.220000000007101</v>
      </c>
      <c r="AU3580" s="200">
        <v>0.35780000000000001</v>
      </c>
    </row>
    <row r="3581" spans="29:47" x14ac:dyDescent="0.2">
      <c r="AC3581" s="50">
        <v>-14.210000000007099</v>
      </c>
      <c r="AU3581" s="200">
        <v>0.3579</v>
      </c>
    </row>
    <row r="3582" spans="29:47" x14ac:dyDescent="0.2">
      <c r="AC3582" s="50">
        <v>-14.200000000007099</v>
      </c>
      <c r="AU3582" s="200">
        <v>0.35799999999999998</v>
      </c>
    </row>
    <row r="3583" spans="29:47" x14ac:dyDescent="0.2">
      <c r="AC3583" s="50">
        <v>-14.1900000000071</v>
      </c>
      <c r="AU3583" s="200">
        <v>0.35809999999999997</v>
      </c>
    </row>
    <row r="3584" spans="29:47" x14ac:dyDescent="0.2">
      <c r="AC3584" s="50">
        <v>-14.1800000000071</v>
      </c>
      <c r="AU3584" s="200">
        <v>0.35820000000000002</v>
      </c>
    </row>
    <row r="3585" spans="29:47" x14ac:dyDescent="0.2">
      <c r="AC3585" s="50">
        <v>-14.1700000000071</v>
      </c>
      <c r="AU3585" s="200">
        <v>0.35830000000000001</v>
      </c>
    </row>
    <row r="3586" spans="29:47" x14ac:dyDescent="0.2">
      <c r="AC3586" s="50">
        <v>-14.1600000000071</v>
      </c>
      <c r="AU3586" s="200">
        <v>0.3584</v>
      </c>
    </row>
    <row r="3587" spans="29:47" x14ac:dyDescent="0.2">
      <c r="AC3587" s="50">
        <v>-14.1500000000071</v>
      </c>
      <c r="AU3587" s="200">
        <v>0.35849999999999999</v>
      </c>
    </row>
    <row r="3588" spans="29:47" x14ac:dyDescent="0.2">
      <c r="AC3588" s="50">
        <v>-14.140000000007101</v>
      </c>
      <c r="AU3588" s="200">
        <v>0.35859999999999997</v>
      </c>
    </row>
    <row r="3589" spans="29:47" x14ac:dyDescent="0.2">
      <c r="AC3589" s="50">
        <v>-14.130000000007101</v>
      </c>
      <c r="AU3589" s="200">
        <v>0.35870000000000002</v>
      </c>
    </row>
    <row r="3590" spans="29:47" x14ac:dyDescent="0.2">
      <c r="AC3590" s="50">
        <v>-14.120000000007099</v>
      </c>
      <c r="AU3590" s="200">
        <v>0.35880000000000001</v>
      </c>
    </row>
    <row r="3591" spans="29:47" x14ac:dyDescent="0.2">
      <c r="AC3591" s="50">
        <v>-14.1100000000071</v>
      </c>
      <c r="AU3591" s="200">
        <v>0.3589</v>
      </c>
    </row>
    <row r="3592" spans="29:47" x14ac:dyDescent="0.2">
      <c r="AC3592" s="50">
        <v>-14.1000000000071</v>
      </c>
      <c r="AU3592" s="200">
        <v>0.35899999999999999</v>
      </c>
    </row>
    <row r="3593" spans="29:47" x14ac:dyDescent="0.2">
      <c r="AC3593" s="50">
        <v>-14.0900000000071</v>
      </c>
      <c r="AU3593" s="200">
        <v>0.35909999999999997</v>
      </c>
    </row>
    <row r="3594" spans="29:47" x14ac:dyDescent="0.2">
      <c r="AC3594" s="50">
        <v>-14.0800000000071</v>
      </c>
      <c r="AU3594" s="200">
        <v>0.35920000000000002</v>
      </c>
    </row>
    <row r="3595" spans="29:47" x14ac:dyDescent="0.2">
      <c r="AC3595" s="50">
        <v>-14.0700000000071</v>
      </c>
      <c r="AU3595" s="200">
        <v>0.35930000000000001</v>
      </c>
    </row>
    <row r="3596" spans="29:47" x14ac:dyDescent="0.2">
      <c r="AC3596" s="50">
        <v>-14.0600000000072</v>
      </c>
      <c r="AU3596" s="200">
        <v>0.3594</v>
      </c>
    </row>
    <row r="3597" spans="29:47" x14ac:dyDescent="0.2">
      <c r="AC3597" s="50">
        <v>-14.0500000000072</v>
      </c>
      <c r="AU3597" s="200">
        <v>0.35949999999999999</v>
      </c>
    </row>
    <row r="3598" spans="29:47" x14ac:dyDescent="0.2">
      <c r="AC3598" s="50">
        <v>-14.0400000000072</v>
      </c>
      <c r="AU3598" s="200">
        <v>0.35959999999999998</v>
      </c>
    </row>
    <row r="3599" spans="29:47" x14ac:dyDescent="0.2">
      <c r="AC3599" s="50">
        <v>-14.030000000007201</v>
      </c>
      <c r="AU3599" s="200">
        <v>0.35970000000000002</v>
      </c>
    </row>
    <row r="3600" spans="29:47" x14ac:dyDescent="0.2">
      <c r="AC3600" s="50">
        <v>-14.020000000007199</v>
      </c>
      <c r="AU3600" s="200">
        <v>0.35980000000000001</v>
      </c>
    </row>
    <row r="3601" spans="29:47" x14ac:dyDescent="0.2">
      <c r="AC3601" s="50">
        <v>-14.010000000007199</v>
      </c>
      <c r="AU3601" s="200">
        <v>0.3599</v>
      </c>
    </row>
    <row r="3602" spans="29:47" x14ac:dyDescent="0.2">
      <c r="AC3602" s="50">
        <v>-14.0000000000072</v>
      </c>
      <c r="AU3602" s="200">
        <v>0.36</v>
      </c>
    </row>
    <row r="3603" spans="29:47" x14ac:dyDescent="0.2">
      <c r="AC3603" s="50">
        <v>-13.9900000000072</v>
      </c>
      <c r="AU3603" s="200">
        <v>0.36009999999999998</v>
      </c>
    </row>
    <row r="3604" spans="29:47" x14ac:dyDescent="0.2">
      <c r="AC3604" s="50">
        <v>-13.9800000000072</v>
      </c>
      <c r="AU3604" s="200">
        <v>0.36020000000000002</v>
      </c>
    </row>
    <row r="3605" spans="29:47" x14ac:dyDescent="0.2">
      <c r="AC3605" s="50">
        <v>-13.9700000000072</v>
      </c>
      <c r="AU3605" s="200">
        <v>0.36030000000000001</v>
      </c>
    </row>
    <row r="3606" spans="29:47" x14ac:dyDescent="0.2">
      <c r="AC3606" s="50">
        <v>-13.9600000000072</v>
      </c>
      <c r="AU3606" s="200">
        <v>0.3604</v>
      </c>
    </row>
    <row r="3607" spans="29:47" x14ac:dyDescent="0.2">
      <c r="AC3607" s="50">
        <v>-13.950000000007201</v>
      </c>
      <c r="AU3607" s="200">
        <v>0.36049999999999999</v>
      </c>
    </row>
    <row r="3608" spans="29:47" x14ac:dyDescent="0.2">
      <c r="AC3608" s="50">
        <v>-13.940000000007201</v>
      </c>
      <c r="AU3608" s="200">
        <v>0.36059999999999998</v>
      </c>
    </row>
    <row r="3609" spans="29:47" x14ac:dyDescent="0.2">
      <c r="AC3609" s="50">
        <v>-13.930000000007199</v>
      </c>
      <c r="AU3609" s="200">
        <v>0.36070000000000002</v>
      </c>
    </row>
    <row r="3610" spans="29:47" x14ac:dyDescent="0.2">
      <c r="AC3610" s="50">
        <v>-13.9200000000072</v>
      </c>
      <c r="AU3610" s="200">
        <v>0.36080000000000001</v>
      </c>
    </row>
    <row r="3611" spans="29:47" x14ac:dyDescent="0.2">
      <c r="AC3611" s="50">
        <v>-13.9100000000072</v>
      </c>
      <c r="AU3611" s="200">
        <v>0.3609</v>
      </c>
    </row>
    <row r="3612" spans="29:47" x14ac:dyDescent="0.2">
      <c r="AC3612" s="50">
        <v>-13.9000000000072</v>
      </c>
      <c r="AU3612" s="200">
        <v>0.36099999999999999</v>
      </c>
    </row>
    <row r="3613" spans="29:47" x14ac:dyDescent="0.2">
      <c r="AC3613" s="50">
        <v>-13.8900000000072</v>
      </c>
      <c r="AU3613" s="200">
        <v>0.36109999999999998</v>
      </c>
    </row>
    <row r="3614" spans="29:47" x14ac:dyDescent="0.2">
      <c r="AC3614" s="50">
        <v>-13.8800000000072</v>
      </c>
      <c r="AU3614" s="200">
        <v>0.36120000000000002</v>
      </c>
    </row>
    <row r="3615" spans="29:47" x14ac:dyDescent="0.2">
      <c r="AC3615" s="50">
        <v>-13.870000000007201</v>
      </c>
      <c r="AU3615" s="200">
        <v>0.36130000000000001</v>
      </c>
    </row>
    <row r="3616" spans="29:47" x14ac:dyDescent="0.2">
      <c r="AC3616" s="50">
        <v>-13.860000000007201</v>
      </c>
      <c r="AU3616" s="200">
        <v>0.3614</v>
      </c>
    </row>
    <row r="3617" spans="29:47" x14ac:dyDescent="0.2">
      <c r="AC3617" s="50">
        <v>-13.850000000007199</v>
      </c>
      <c r="AU3617" s="200">
        <v>0.36149999999999999</v>
      </c>
    </row>
    <row r="3618" spans="29:47" x14ac:dyDescent="0.2">
      <c r="AC3618" s="50">
        <v>-13.840000000007199</v>
      </c>
      <c r="AU3618" s="200">
        <v>0.36159999999999998</v>
      </c>
    </row>
    <row r="3619" spans="29:47" x14ac:dyDescent="0.2">
      <c r="AC3619" s="50">
        <v>-13.8300000000072</v>
      </c>
      <c r="AU3619" s="200">
        <v>0.36170000000000002</v>
      </c>
    </row>
    <row r="3620" spans="29:47" x14ac:dyDescent="0.2">
      <c r="AC3620" s="50">
        <v>-13.8200000000072</v>
      </c>
      <c r="AU3620" s="200">
        <v>0.36180000000000001</v>
      </c>
    </row>
    <row r="3621" spans="29:47" x14ac:dyDescent="0.2">
      <c r="AC3621" s="50">
        <v>-13.8100000000072</v>
      </c>
      <c r="AU3621" s="200">
        <v>0.3619</v>
      </c>
    </row>
    <row r="3622" spans="29:47" x14ac:dyDescent="0.2">
      <c r="AC3622" s="50">
        <v>-13.8000000000072</v>
      </c>
      <c r="AU3622" s="200">
        <v>0.36199999999999999</v>
      </c>
    </row>
    <row r="3623" spans="29:47" x14ac:dyDescent="0.2">
      <c r="AC3623" s="50">
        <v>-13.7900000000072</v>
      </c>
      <c r="AU3623" s="200">
        <v>0.36209999999999998</v>
      </c>
    </row>
    <row r="3624" spans="29:47" x14ac:dyDescent="0.2">
      <c r="AC3624" s="50">
        <v>-13.780000000007201</v>
      </c>
      <c r="AU3624" s="200">
        <v>0.36220000000000002</v>
      </c>
    </row>
    <row r="3625" spans="29:47" x14ac:dyDescent="0.2">
      <c r="AC3625" s="50">
        <v>-13.770000000007199</v>
      </c>
      <c r="AU3625" s="200">
        <v>0.36230000000000001</v>
      </c>
    </row>
    <row r="3626" spans="29:47" x14ac:dyDescent="0.2">
      <c r="AC3626" s="50">
        <v>-13.760000000007199</v>
      </c>
      <c r="AU3626" s="200">
        <v>0.3624</v>
      </c>
    </row>
    <row r="3627" spans="29:47" x14ac:dyDescent="0.2">
      <c r="AC3627" s="50">
        <v>-13.7500000000072</v>
      </c>
      <c r="AU3627" s="200">
        <v>0.36249999999999999</v>
      </c>
    </row>
    <row r="3628" spans="29:47" x14ac:dyDescent="0.2">
      <c r="AC3628" s="50">
        <v>-13.7400000000072</v>
      </c>
      <c r="AU3628" s="200">
        <v>0.36259999999999998</v>
      </c>
    </row>
    <row r="3629" spans="29:47" x14ac:dyDescent="0.2">
      <c r="AC3629" s="50">
        <v>-13.7300000000072</v>
      </c>
      <c r="AU3629" s="200">
        <v>0.36270000000000002</v>
      </c>
    </row>
    <row r="3630" spans="29:47" x14ac:dyDescent="0.2">
      <c r="AC3630" s="50">
        <v>-13.7200000000072</v>
      </c>
      <c r="AU3630" s="200">
        <v>0.36280000000000001</v>
      </c>
    </row>
    <row r="3631" spans="29:47" x14ac:dyDescent="0.2">
      <c r="AC3631" s="50">
        <v>-13.7100000000072</v>
      </c>
      <c r="AU3631" s="200">
        <v>0.3629</v>
      </c>
    </row>
    <row r="3632" spans="29:47" x14ac:dyDescent="0.2">
      <c r="AC3632" s="50">
        <v>-13.700000000007201</v>
      </c>
      <c r="AU3632" s="200">
        <v>0.36299999999999999</v>
      </c>
    </row>
    <row r="3633" spans="29:47" x14ac:dyDescent="0.2">
      <c r="AC3633" s="50">
        <v>-13.690000000007201</v>
      </c>
      <c r="AU3633" s="200">
        <v>0.36309999999999998</v>
      </c>
    </row>
    <row r="3634" spans="29:47" x14ac:dyDescent="0.2">
      <c r="AC3634" s="50">
        <v>-13.680000000007199</v>
      </c>
      <c r="AU3634" s="200">
        <v>0.36320000000000002</v>
      </c>
    </row>
    <row r="3635" spans="29:47" x14ac:dyDescent="0.2">
      <c r="AC3635" s="50">
        <v>-13.6700000000072</v>
      </c>
      <c r="AU3635" s="200">
        <v>0.36330000000000001</v>
      </c>
    </row>
    <row r="3636" spans="29:47" x14ac:dyDescent="0.2">
      <c r="AC3636" s="50">
        <v>-13.6600000000072</v>
      </c>
      <c r="AU3636" s="200">
        <v>0.3634</v>
      </c>
    </row>
    <row r="3637" spans="29:47" x14ac:dyDescent="0.2">
      <c r="AC3637" s="50">
        <v>-13.6500000000072</v>
      </c>
      <c r="AU3637" s="200">
        <v>0.36349999999999999</v>
      </c>
    </row>
    <row r="3638" spans="29:47" x14ac:dyDescent="0.2">
      <c r="AC3638" s="50">
        <v>-13.6400000000072</v>
      </c>
      <c r="AU3638" s="200">
        <v>0.36359999999999998</v>
      </c>
    </row>
    <row r="3639" spans="29:47" x14ac:dyDescent="0.2">
      <c r="AC3639" s="50">
        <v>-13.6300000000072</v>
      </c>
      <c r="AU3639" s="200">
        <v>0.36370000000000002</v>
      </c>
    </row>
    <row r="3640" spans="29:47" x14ac:dyDescent="0.2">
      <c r="AC3640" s="50">
        <v>-13.620000000007201</v>
      </c>
      <c r="AU3640" s="200">
        <v>0.36380000000000001</v>
      </c>
    </row>
    <row r="3641" spans="29:47" x14ac:dyDescent="0.2">
      <c r="AC3641" s="50">
        <v>-13.610000000007201</v>
      </c>
      <c r="AU3641" s="200">
        <v>0.3639</v>
      </c>
    </row>
    <row r="3642" spans="29:47" x14ac:dyDescent="0.2">
      <c r="AC3642" s="50">
        <v>-13.600000000007199</v>
      </c>
      <c r="AU3642" s="200">
        <v>0.36399999999999999</v>
      </c>
    </row>
    <row r="3643" spans="29:47" x14ac:dyDescent="0.2">
      <c r="AC3643" s="50">
        <v>-13.590000000007199</v>
      </c>
      <c r="AU3643" s="200">
        <v>0.36409999999999998</v>
      </c>
    </row>
    <row r="3644" spans="29:47" x14ac:dyDescent="0.2">
      <c r="AC3644" s="50">
        <v>-13.5800000000072</v>
      </c>
      <c r="AU3644" s="200">
        <v>0.36420000000000002</v>
      </c>
    </row>
    <row r="3645" spans="29:47" x14ac:dyDescent="0.2">
      <c r="AC3645" s="50">
        <v>-13.5700000000072</v>
      </c>
      <c r="AU3645" s="200">
        <v>0.36430000000000001</v>
      </c>
    </row>
    <row r="3646" spans="29:47" x14ac:dyDescent="0.2">
      <c r="AC3646" s="50">
        <v>-13.5600000000072</v>
      </c>
      <c r="AU3646" s="200">
        <v>0.3644</v>
      </c>
    </row>
    <row r="3647" spans="29:47" x14ac:dyDescent="0.2">
      <c r="AC3647" s="50">
        <v>-13.5500000000073</v>
      </c>
      <c r="AU3647" s="200">
        <v>0.36449999999999999</v>
      </c>
    </row>
    <row r="3648" spans="29:47" x14ac:dyDescent="0.2">
      <c r="AC3648" s="50">
        <v>-13.5400000000073</v>
      </c>
      <c r="AU3648" s="200">
        <v>0.36459999999999998</v>
      </c>
    </row>
    <row r="3649" spans="29:47" x14ac:dyDescent="0.2">
      <c r="AC3649" s="50">
        <v>-13.5300000000073</v>
      </c>
      <c r="AU3649" s="200">
        <v>0.36470000000000002</v>
      </c>
    </row>
    <row r="3650" spans="29:47" x14ac:dyDescent="0.2">
      <c r="AC3650" s="50">
        <v>-13.5200000000073</v>
      </c>
      <c r="AU3650" s="200">
        <v>0.36480000000000001</v>
      </c>
    </row>
    <row r="3651" spans="29:47" x14ac:dyDescent="0.2">
      <c r="AC3651" s="50">
        <v>-13.510000000007301</v>
      </c>
      <c r="AU3651" s="200">
        <v>0.3649</v>
      </c>
    </row>
    <row r="3652" spans="29:47" x14ac:dyDescent="0.2">
      <c r="AC3652" s="50">
        <v>-13.500000000007301</v>
      </c>
      <c r="AU3652" s="200">
        <v>0.36499999999999999</v>
      </c>
    </row>
    <row r="3653" spans="29:47" x14ac:dyDescent="0.2">
      <c r="AC3653" s="50">
        <v>-13.490000000007299</v>
      </c>
      <c r="AU3653" s="200">
        <v>0.36509999999999998</v>
      </c>
    </row>
    <row r="3654" spans="29:47" x14ac:dyDescent="0.2">
      <c r="AC3654" s="50">
        <v>-13.480000000007299</v>
      </c>
      <c r="AU3654" s="200">
        <v>0.36520000000000002</v>
      </c>
    </row>
    <row r="3655" spans="29:47" x14ac:dyDescent="0.2">
      <c r="AC3655" s="50">
        <v>-13.4700000000073</v>
      </c>
      <c r="AU3655" s="200">
        <v>0.36530000000000001</v>
      </c>
    </row>
    <row r="3656" spans="29:47" x14ac:dyDescent="0.2">
      <c r="AC3656" s="50">
        <v>-13.4600000000073</v>
      </c>
      <c r="AU3656" s="200">
        <v>0.3654</v>
      </c>
    </row>
    <row r="3657" spans="29:47" x14ac:dyDescent="0.2">
      <c r="AC3657" s="50">
        <v>-13.4500000000073</v>
      </c>
      <c r="AU3657" s="200">
        <v>0.36549999999999999</v>
      </c>
    </row>
    <row r="3658" spans="29:47" x14ac:dyDescent="0.2">
      <c r="AC3658" s="50">
        <v>-13.4400000000073</v>
      </c>
      <c r="AU3658" s="200">
        <v>0.36559999999999998</v>
      </c>
    </row>
    <row r="3659" spans="29:47" x14ac:dyDescent="0.2">
      <c r="AC3659" s="50">
        <v>-13.430000000007301</v>
      </c>
      <c r="AU3659" s="200">
        <v>0.36570000000000003</v>
      </c>
    </row>
    <row r="3660" spans="29:47" x14ac:dyDescent="0.2">
      <c r="AC3660" s="50">
        <v>-13.420000000007301</v>
      </c>
      <c r="AU3660" s="200">
        <v>0.36580000000000001</v>
      </c>
    </row>
    <row r="3661" spans="29:47" x14ac:dyDescent="0.2">
      <c r="AC3661" s="50">
        <v>-13.410000000007299</v>
      </c>
      <c r="AU3661" s="200">
        <v>0.3659</v>
      </c>
    </row>
    <row r="3662" spans="29:47" x14ac:dyDescent="0.2">
      <c r="AC3662" s="50">
        <v>-13.400000000007299</v>
      </c>
      <c r="AU3662" s="200">
        <v>0.36599999999999999</v>
      </c>
    </row>
    <row r="3663" spans="29:47" x14ac:dyDescent="0.2">
      <c r="AC3663" s="50">
        <v>-13.3900000000073</v>
      </c>
      <c r="AU3663" s="200">
        <v>0.36609999999999998</v>
      </c>
    </row>
    <row r="3664" spans="29:47" x14ac:dyDescent="0.2">
      <c r="AC3664" s="50">
        <v>-13.3800000000073</v>
      </c>
      <c r="AU3664" s="200">
        <v>0.36620000000000003</v>
      </c>
    </row>
    <row r="3665" spans="29:47" x14ac:dyDescent="0.2">
      <c r="AC3665" s="50">
        <v>-13.3700000000073</v>
      </c>
      <c r="AU3665" s="200">
        <v>0.36630000000000001</v>
      </c>
    </row>
    <row r="3666" spans="29:47" x14ac:dyDescent="0.2">
      <c r="AC3666" s="50">
        <v>-13.3600000000073</v>
      </c>
      <c r="AU3666" s="200">
        <v>0.3664</v>
      </c>
    </row>
    <row r="3667" spans="29:47" x14ac:dyDescent="0.2">
      <c r="AC3667" s="50">
        <v>-13.3500000000073</v>
      </c>
      <c r="AU3667" s="200">
        <v>0.36649999999999999</v>
      </c>
    </row>
    <row r="3668" spans="29:47" x14ac:dyDescent="0.2">
      <c r="AC3668" s="50">
        <v>-13.340000000007301</v>
      </c>
      <c r="AU3668" s="200">
        <v>0.36659999999999998</v>
      </c>
    </row>
    <row r="3669" spans="29:47" x14ac:dyDescent="0.2">
      <c r="AC3669" s="50">
        <v>-13.330000000007299</v>
      </c>
      <c r="AU3669" s="200">
        <v>0.36670000000000003</v>
      </c>
    </row>
    <row r="3670" spans="29:47" x14ac:dyDescent="0.2">
      <c r="AC3670" s="50">
        <v>-13.320000000007299</v>
      </c>
      <c r="AU3670" s="200">
        <v>0.36680000000000001</v>
      </c>
    </row>
    <row r="3671" spans="29:47" x14ac:dyDescent="0.2">
      <c r="AC3671" s="50">
        <v>-13.3100000000073</v>
      </c>
      <c r="AU3671" s="200">
        <v>0.3669</v>
      </c>
    </row>
    <row r="3672" spans="29:47" x14ac:dyDescent="0.2">
      <c r="AC3672" s="50">
        <v>-13.3000000000073</v>
      </c>
      <c r="AU3672" s="200">
        <v>0.36699999999999999</v>
      </c>
    </row>
    <row r="3673" spans="29:47" x14ac:dyDescent="0.2">
      <c r="AC3673" s="50">
        <v>-13.2900000000073</v>
      </c>
      <c r="AU3673" s="200">
        <v>0.36709999999999998</v>
      </c>
    </row>
    <row r="3674" spans="29:47" x14ac:dyDescent="0.2">
      <c r="AC3674" s="50">
        <v>-13.2800000000073</v>
      </c>
      <c r="AU3674" s="200">
        <v>0.36720000000000003</v>
      </c>
    </row>
    <row r="3675" spans="29:47" x14ac:dyDescent="0.2">
      <c r="AC3675" s="50">
        <v>-13.2700000000073</v>
      </c>
      <c r="AU3675" s="200">
        <v>0.36730000000000002</v>
      </c>
    </row>
    <row r="3676" spans="29:47" x14ac:dyDescent="0.2">
      <c r="AC3676" s="50">
        <v>-13.260000000007301</v>
      </c>
      <c r="AU3676" s="200">
        <v>0.3674</v>
      </c>
    </row>
    <row r="3677" spans="29:47" x14ac:dyDescent="0.2">
      <c r="AC3677" s="50">
        <v>-13.250000000007301</v>
      </c>
      <c r="AU3677" s="200">
        <v>0.36749999999999999</v>
      </c>
    </row>
    <row r="3678" spans="29:47" x14ac:dyDescent="0.2">
      <c r="AC3678" s="50">
        <v>-13.240000000007299</v>
      </c>
      <c r="AU3678" s="200">
        <v>0.36759999999999998</v>
      </c>
    </row>
    <row r="3679" spans="29:47" x14ac:dyDescent="0.2">
      <c r="AC3679" s="50">
        <v>-13.230000000007299</v>
      </c>
      <c r="AU3679" s="200">
        <v>0.36770000000000003</v>
      </c>
    </row>
    <row r="3680" spans="29:47" x14ac:dyDescent="0.2">
      <c r="AC3680" s="50">
        <v>-13.2200000000073</v>
      </c>
      <c r="AU3680" s="200">
        <v>0.36780000000000002</v>
      </c>
    </row>
    <row r="3681" spans="29:47" x14ac:dyDescent="0.2">
      <c r="AC3681" s="50">
        <v>-13.2100000000073</v>
      </c>
      <c r="AU3681" s="200">
        <v>0.3679</v>
      </c>
    </row>
    <row r="3682" spans="29:47" x14ac:dyDescent="0.2">
      <c r="AC3682" s="50">
        <v>-13.2000000000073</v>
      </c>
      <c r="AU3682" s="200">
        <v>0.36799999999999999</v>
      </c>
    </row>
    <row r="3683" spans="29:47" x14ac:dyDescent="0.2">
      <c r="AC3683" s="50">
        <v>-13.1900000000073</v>
      </c>
      <c r="AU3683" s="200">
        <v>0.36809999999999998</v>
      </c>
    </row>
    <row r="3684" spans="29:47" x14ac:dyDescent="0.2">
      <c r="AC3684" s="50">
        <v>-13.180000000007301</v>
      </c>
      <c r="AU3684" s="200">
        <v>0.36820000000000003</v>
      </c>
    </row>
    <row r="3685" spans="29:47" x14ac:dyDescent="0.2">
      <c r="AC3685" s="50">
        <v>-13.170000000007301</v>
      </c>
      <c r="AU3685" s="200">
        <v>0.36830000000000002</v>
      </c>
    </row>
    <row r="3686" spans="29:47" x14ac:dyDescent="0.2">
      <c r="AC3686" s="50">
        <v>-13.160000000007299</v>
      </c>
      <c r="AU3686" s="200">
        <v>0.36840000000000001</v>
      </c>
    </row>
    <row r="3687" spans="29:47" x14ac:dyDescent="0.2">
      <c r="AC3687" s="50">
        <v>-13.150000000007299</v>
      </c>
      <c r="AU3687" s="200">
        <v>0.36849999999999999</v>
      </c>
    </row>
    <row r="3688" spans="29:47" x14ac:dyDescent="0.2">
      <c r="AC3688" s="50">
        <v>-13.1400000000073</v>
      </c>
      <c r="AU3688" s="200">
        <v>0.36859999999999998</v>
      </c>
    </row>
    <row r="3689" spans="29:47" x14ac:dyDescent="0.2">
      <c r="AC3689" s="50">
        <v>-13.1300000000073</v>
      </c>
      <c r="AU3689" s="200">
        <v>0.36870000000000003</v>
      </c>
    </row>
    <row r="3690" spans="29:47" x14ac:dyDescent="0.2">
      <c r="AC3690" s="50">
        <v>-13.1200000000073</v>
      </c>
      <c r="AU3690" s="200">
        <v>0.36880000000000002</v>
      </c>
    </row>
    <row r="3691" spans="29:47" x14ac:dyDescent="0.2">
      <c r="AC3691" s="50">
        <v>-13.1100000000073</v>
      </c>
      <c r="AU3691" s="200">
        <v>0.36890000000000001</v>
      </c>
    </row>
    <row r="3692" spans="29:47" x14ac:dyDescent="0.2">
      <c r="AC3692" s="50">
        <v>-13.1000000000073</v>
      </c>
      <c r="AU3692" s="200">
        <v>0.36899999999999999</v>
      </c>
    </row>
    <row r="3693" spans="29:47" x14ac:dyDescent="0.2">
      <c r="AC3693" s="50">
        <v>-13.090000000007301</v>
      </c>
      <c r="AU3693" s="200">
        <v>0.36909999999999998</v>
      </c>
    </row>
    <row r="3694" spans="29:47" x14ac:dyDescent="0.2">
      <c r="AC3694" s="50">
        <v>-13.080000000007299</v>
      </c>
      <c r="AU3694" s="200">
        <v>0.36919999999999997</v>
      </c>
    </row>
    <row r="3695" spans="29:47" x14ac:dyDescent="0.2">
      <c r="AC3695" s="50">
        <v>-13.070000000007299</v>
      </c>
      <c r="AU3695" s="200">
        <v>0.36930000000000002</v>
      </c>
    </row>
    <row r="3696" spans="29:47" x14ac:dyDescent="0.2">
      <c r="AC3696" s="50">
        <v>-13.0600000000073</v>
      </c>
      <c r="AU3696" s="200">
        <v>0.36940000000000001</v>
      </c>
    </row>
    <row r="3697" spans="29:47" x14ac:dyDescent="0.2">
      <c r="AC3697" s="50">
        <v>-13.050000000007399</v>
      </c>
      <c r="AU3697" s="200">
        <v>0.3695</v>
      </c>
    </row>
    <row r="3698" spans="29:47" x14ac:dyDescent="0.2">
      <c r="AC3698" s="50">
        <v>-13.040000000007399</v>
      </c>
      <c r="AU3698" s="200">
        <v>0.36959999999999998</v>
      </c>
    </row>
    <row r="3699" spans="29:47" x14ac:dyDescent="0.2">
      <c r="AC3699" s="50">
        <v>-13.0300000000074</v>
      </c>
      <c r="AU3699" s="200">
        <v>0.36969999999999997</v>
      </c>
    </row>
    <row r="3700" spans="29:47" x14ac:dyDescent="0.2">
      <c r="AC3700" s="50">
        <v>-13.0200000000074</v>
      </c>
      <c r="AU3700" s="200">
        <v>0.36980000000000002</v>
      </c>
    </row>
    <row r="3701" spans="29:47" x14ac:dyDescent="0.2">
      <c r="AC3701" s="50">
        <v>-13.0100000000074</v>
      </c>
      <c r="AU3701" s="200">
        <v>0.36990000000000001</v>
      </c>
    </row>
    <row r="3702" spans="29:47" x14ac:dyDescent="0.2">
      <c r="AC3702" s="50">
        <v>-13.0000000000074</v>
      </c>
      <c r="AU3702" s="200">
        <v>0.37</v>
      </c>
    </row>
    <row r="3703" spans="29:47" x14ac:dyDescent="0.2">
      <c r="AC3703" s="50">
        <v>-12.990000000007401</v>
      </c>
      <c r="AU3703" s="200">
        <v>0.37009999999999998</v>
      </c>
    </row>
    <row r="3704" spans="29:47" x14ac:dyDescent="0.2">
      <c r="AC3704" s="50">
        <v>-12.980000000007401</v>
      </c>
      <c r="AU3704" s="200">
        <v>0.37019999999999997</v>
      </c>
    </row>
    <row r="3705" spans="29:47" x14ac:dyDescent="0.2">
      <c r="AC3705" s="50">
        <v>-12.970000000007399</v>
      </c>
      <c r="AU3705" s="200">
        <v>0.37030000000000002</v>
      </c>
    </row>
    <row r="3706" spans="29:47" x14ac:dyDescent="0.2">
      <c r="AC3706" s="50">
        <v>-12.960000000007399</v>
      </c>
      <c r="AU3706" s="200">
        <v>0.37040000000000001</v>
      </c>
    </row>
    <row r="3707" spans="29:47" x14ac:dyDescent="0.2">
      <c r="AC3707" s="50">
        <v>-12.9500000000074</v>
      </c>
      <c r="AU3707" s="200">
        <v>0.3705</v>
      </c>
    </row>
    <row r="3708" spans="29:47" x14ac:dyDescent="0.2">
      <c r="AC3708" s="50">
        <v>-12.9400000000074</v>
      </c>
      <c r="AU3708" s="200">
        <v>0.37059999999999998</v>
      </c>
    </row>
    <row r="3709" spans="29:47" x14ac:dyDescent="0.2">
      <c r="AC3709" s="50">
        <v>-12.9300000000074</v>
      </c>
      <c r="AU3709" s="200">
        <v>0.37069999999999997</v>
      </c>
    </row>
    <row r="3710" spans="29:47" x14ac:dyDescent="0.2">
      <c r="AC3710" s="50">
        <v>-12.9200000000074</v>
      </c>
      <c r="AU3710" s="200">
        <v>0.37080000000000002</v>
      </c>
    </row>
    <row r="3711" spans="29:47" x14ac:dyDescent="0.2">
      <c r="AC3711" s="50">
        <v>-12.9100000000074</v>
      </c>
      <c r="AU3711" s="200">
        <v>0.37090000000000001</v>
      </c>
    </row>
    <row r="3712" spans="29:47" x14ac:dyDescent="0.2">
      <c r="AC3712" s="50">
        <v>-12.900000000007401</v>
      </c>
      <c r="AU3712" s="200">
        <v>0.371</v>
      </c>
    </row>
    <row r="3713" spans="29:47" x14ac:dyDescent="0.2">
      <c r="AC3713" s="50">
        <v>-12.890000000007401</v>
      </c>
      <c r="AU3713" s="200">
        <v>0.37109999999999999</v>
      </c>
    </row>
    <row r="3714" spans="29:47" x14ac:dyDescent="0.2">
      <c r="AC3714" s="50">
        <v>-12.880000000007399</v>
      </c>
      <c r="AU3714" s="200">
        <v>0.37119999999999997</v>
      </c>
    </row>
    <row r="3715" spans="29:47" x14ac:dyDescent="0.2">
      <c r="AC3715" s="50">
        <v>-12.8700000000074</v>
      </c>
      <c r="AU3715" s="200">
        <v>0.37130000000000002</v>
      </c>
    </row>
    <row r="3716" spans="29:47" x14ac:dyDescent="0.2">
      <c r="AC3716" s="50">
        <v>-12.8600000000074</v>
      </c>
      <c r="AU3716" s="200">
        <v>0.37140000000000001</v>
      </c>
    </row>
    <row r="3717" spans="29:47" x14ac:dyDescent="0.2">
      <c r="AC3717" s="50">
        <v>-12.8500000000074</v>
      </c>
      <c r="AU3717" s="200">
        <v>0.3715</v>
      </c>
    </row>
    <row r="3718" spans="29:47" x14ac:dyDescent="0.2">
      <c r="AC3718" s="50">
        <v>-12.8400000000074</v>
      </c>
      <c r="AU3718" s="200">
        <v>0.37159999999999999</v>
      </c>
    </row>
    <row r="3719" spans="29:47" x14ac:dyDescent="0.2">
      <c r="AC3719" s="50">
        <v>-12.8300000000074</v>
      </c>
      <c r="AU3719" s="200">
        <v>0.37169999999999997</v>
      </c>
    </row>
    <row r="3720" spans="29:47" x14ac:dyDescent="0.2">
      <c r="AC3720" s="50">
        <v>-12.820000000007401</v>
      </c>
      <c r="AU3720" s="200">
        <v>0.37180000000000002</v>
      </c>
    </row>
    <row r="3721" spans="29:47" x14ac:dyDescent="0.2">
      <c r="AC3721" s="50">
        <v>-12.810000000007401</v>
      </c>
      <c r="AU3721" s="200">
        <v>0.37190000000000001</v>
      </c>
    </row>
    <row r="3722" spans="29:47" x14ac:dyDescent="0.2">
      <c r="AC3722" s="50">
        <v>-12.800000000007399</v>
      </c>
      <c r="AU3722" s="200">
        <v>0.372</v>
      </c>
    </row>
    <row r="3723" spans="29:47" x14ac:dyDescent="0.2">
      <c r="AC3723" s="50">
        <v>-12.790000000007399</v>
      </c>
      <c r="AU3723" s="200">
        <v>0.37209999999999999</v>
      </c>
    </row>
    <row r="3724" spans="29:47" x14ac:dyDescent="0.2">
      <c r="AC3724" s="50">
        <v>-12.7800000000074</v>
      </c>
      <c r="AU3724" s="200">
        <v>0.37219999999999998</v>
      </c>
    </row>
    <row r="3725" spans="29:47" x14ac:dyDescent="0.2">
      <c r="AC3725" s="50">
        <v>-12.7700000000074</v>
      </c>
      <c r="AU3725" s="200">
        <v>0.37230000000000002</v>
      </c>
    </row>
    <row r="3726" spans="29:47" x14ac:dyDescent="0.2">
      <c r="AC3726" s="50">
        <v>-12.7600000000074</v>
      </c>
      <c r="AU3726" s="200">
        <v>0.37240000000000001</v>
      </c>
    </row>
    <row r="3727" spans="29:47" x14ac:dyDescent="0.2">
      <c r="AC3727" s="50">
        <v>-12.7500000000074</v>
      </c>
      <c r="AU3727" s="200">
        <v>0.3725</v>
      </c>
    </row>
    <row r="3728" spans="29:47" x14ac:dyDescent="0.2">
      <c r="AC3728" s="50">
        <v>-12.740000000007401</v>
      </c>
      <c r="AU3728" s="200">
        <v>0.37259999999999999</v>
      </c>
    </row>
    <row r="3729" spans="29:47" x14ac:dyDescent="0.2">
      <c r="AC3729" s="50">
        <v>-12.730000000007401</v>
      </c>
      <c r="AU3729" s="200">
        <v>0.37269999999999998</v>
      </c>
    </row>
    <row r="3730" spans="29:47" x14ac:dyDescent="0.2">
      <c r="AC3730" s="50">
        <v>-12.720000000007399</v>
      </c>
      <c r="AU3730" s="200">
        <v>0.37280000000000002</v>
      </c>
    </row>
    <row r="3731" spans="29:47" x14ac:dyDescent="0.2">
      <c r="AC3731" s="50">
        <v>-12.710000000007399</v>
      </c>
      <c r="AU3731" s="200">
        <v>0.37290000000000001</v>
      </c>
    </row>
    <row r="3732" spans="29:47" x14ac:dyDescent="0.2">
      <c r="AC3732" s="50">
        <v>-12.7000000000074</v>
      </c>
      <c r="AU3732" s="200">
        <v>0.373</v>
      </c>
    </row>
    <row r="3733" spans="29:47" x14ac:dyDescent="0.2">
      <c r="AC3733" s="50">
        <v>-12.6900000000074</v>
      </c>
      <c r="AU3733" s="200">
        <v>0.37309999999999999</v>
      </c>
    </row>
    <row r="3734" spans="29:47" x14ac:dyDescent="0.2">
      <c r="AC3734" s="50">
        <v>-12.6800000000074</v>
      </c>
      <c r="AU3734" s="200">
        <v>0.37319999999999998</v>
      </c>
    </row>
    <row r="3735" spans="29:47" x14ac:dyDescent="0.2">
      <c r="AC3735" s="50">
        <v>-12.6700000000074</v>
      </c>
      <c r="AU3735" s="200">
        <v>0.37330000000000002</v>
      </c>
    </row>
    <row r="3736" spans="29:47" x14ac:dyDescent="0.2">
      <c r="AC3736" s="50">
        <v>-12.6600000000074</v>
      </c>
      <c r="AU3736" s="200">
        <v>0.37340000000000001</v>
      </c>
    </row>
    <row r="3737" spans="29:47" x14ac:dyDescent="0.2">
      <c r="AC3737" s="50">
        <v>-12.650000000007401</v>
      </c>
      <c r="AU3737" s="200">
        <v>0.3735</v>
      </c>
    </row>
    <row r="3738" spans="29:47" x14ac:dyDescent="0.2">
      <c r="AC3738" s="50">
        <v>-12.640000000007401</v>
      </c>
      <c r="AU3738" s="200">
        <v>0.37359999999999999</v>
      </c>
    </row>
    <row r="3739" spans="29:47" x14ac:dyDescent="0.2">
      <c r="AC3739" s="50">
        <v>-12.630000000007399</v>
      </c>
      <c r="AU3739" s="200">
        <v>0.37369999999999998</v>
      </c>
    </row>
    <row r="3740" spans="29:47" x14ac:dyDescent="0.2">
      <c r="AC3740" s="50">
        <v>-12.6200000000074</v>
      </c>
      <c r="AU3740" s="200">
        <v>0.37380000000000002</v>
      </c>
    </row>
    <row r="3741" spans="29:47" x14ac:dyDescent="0.2">
      <c r="AC3741" s="50">
        <v>-12.6100000000074</v>
      </c>
      <c r="AU3741" s="200">
        <v>0.37390000000000001</v>
      </c>
    </row>
    <row r="3742" spans="29:47" x14ac:dyDescent="0.2">
      <c r="AC3742" s="50">
        <v>-12.6000000000074</v>
      </c>
      <c r="AU3742" s="200">
        <v>0.374</v>
      </c>
    </row>
    <row r="3743" spans="29:47" x14ac:dyDescent="0.2">
      <c r="AC3743" s="50">
        <v>-12.5900000000074</v>
      </c>
      <c r="AU3743" s="200">
        <v>0.37409999999999999</v>
      </c>
    </row>
    <row r="3744" spans="29:47" x14ac:dyDescent="0.2">
      <c r="AC3744" s="50">
        <v>-12.5800000000074</v>
      </c>
      <c r="AU3744" s="200">
        <v>0.37419999999999998</v>
      </c>
    </row>
    <row r="3745" spans="29:47" x14ac:dyDescent="0.2">
      <c r="AC3745" s="50">
        <v>-12.570000000007401</v>
      </c>
      <c r="AU3745" s="200">
        <v>0.37430000000000002</v>
      </c>
    </row>
    <row r="3746" spans="29:47" x14ac:dyDescent="0.2">
      <c r="AC3746" s="50">
        <v>-12.560000000007401</v>
      </c>
      <c r="AU3746" s="200">
        <v>0.37440000000000001</v>
      </c>
    </row>
    <row r="3747" spans="29:47" x14ac:dyDescent="0.2">
      <c r="AC3747" s="50">
        <v>-12.5500000000075</v>
      </c>
      <c r="AU3747" s="200">
        <v>0.3745</v>
      </c>
    </row>
    <row r="3748" spans="29:47" x14ac:dyDescent="0.2">
      <c r="AC3748" s="50">
        <v>-12.540000000007501</v>
      </c>
      <c r="AU3748" s="200">
        <v>0.37459999999999999</v>
      </c>
    </row>
    <row r="3749" spans="29:47" x14ac:dyDescent="0.2">
      <c r="AC3749" s="50">
        <v>-12.530000000007499</v>
      </c>
      <c r="AU3749" s="200">
        <v>0.37469999999999998</v>
      </c>
    </row>
    <row r="3750" spans="29:47" x14ac:dyDescent="0.2">
      <c r="AC3750" s="50">
        <v>-12.520000000007499</v>
      </c>
      <c r="AU3750" s="200">
        <v>0.37480000000000002</v>
      </c>
    </row>
    <row r="3751" spans="29:47" x14ac:dyDescent="0.2">
      <c r="AC3751" s="50">
        <v>-12.5100000000075</v>
      </c>
      <c r="AU3751" s="200">
        <v>0.37490000000000001</v>
      </c>
    </row>
    <row r="3752" spans="29:47" x14ac:dyDescent="0.2">
      <c r="AC3752" s="50">
        <v>-12.5000000000075</v>
      </c>
      <c r="AU3752" s="200">
        <v>0.375</v>
      </c>
    </row>
    <row r="3753" spans="29:47" x14ac:dyDescent="0.2">
      <c r="AC3753" s="50">
        <v>-12.4900000000075</v>
      </c>
      <c r="AU3753" s="200">
        <v>0.37509999999999999</v>
      </c>
    </row>
    <row r="3754" spans="29:47" x14ac:dyDescent="0.2">
      <c r="AC3754" s="50">
        <v>-12.4800000000075</v>
      </c>
      <c r="AU3754" s="200">
        <v>0.37519999999999998</v>
      </c>
    </row>
    <row r="3755" spans="29:47" x14ac:dyDescent="0.2">
      <c r="AC3755" s="50">
        <v>-12.4700000000075</v>
      </c>
      <c r="AU3755" s="200">
        <v>0.37530000000000002</v>
      </c>
    </row>
    <row r="3756" spans="29:47" x14ac:dyDescent="0.2">
      <c r="AC3756" s="50">
        <v>-12.460000000007501</v>
      </c>
      <c r="AU3756" s="200">
        <v>0.37540000000000001</v>
      </c>
    </row>
    <row r="3757" spans="29:47" x14ac:dyDescent="0.2">
      <c r="AC3757" s="50">
        <v>-12.450000000007501</v>
      </c>
      <c r="AU3757" s="200">
        <v>0.3755</v>
      </c>
    </row>
    <row r="3758" spans="29:47" x14ac:dyDescent="0.2">
      <c r="AC3758" s="50">
        <v>-12.440000000007499</v>
      </c>
      <c r="AU3758" s="200">
        <v>0.37559999999999999</v>
      </c>
    </row>
    <row r="3759" spans="29:47" x14ac:dyDescent="0.2">
      <c r="AC3759" s="50">
        <v>-12.430000000007499</v>
      </c>
      <c r="AU3759" s="200">
        <v>0.37569999999999998</v>
      </c>
    </row>
    <row r="3760" spans="29:47" x14ac:dyDescent="0.2">
      <c r="AC3760" s="50">
        <v>-12.4200000000075</v>
      </c>
      <c r="AU3760" s="200">
        <v>0.37580000000000002</v>
      </c>
    </row>
    <row r="3761" spans="29:47" x14ac:dyDescent="0.2">
      <c r="AC3761" s="50">
        <v>-12.4100000000075</v>
      </c>
      <c r="AU3761" s="200">
        <v>0.37590000000000001</v>
      </c>
    </row>
    <row r="3762" spans="29:47" x14ac:dyDescent="0.2">
      <c r="AC3762" s="50">
        <v>-12.4000000000075</v>
      </c>
      <c r="AU3762" s="200">
        <v>0.376</v>
      </c>
    </row>
    <row r="3763" spans="29:47" x14ac:dyDescent="0.2">
      <c r="AC3763" s="50">
        <v>-12.3900000000075</v>
      </c>
      <c r="AU3763" s="200">
        <v>0.37609999999999999</v>
      </c>
    </row>
    <row r="3764" spans="29:47" x14ac:dyDescent="0.2">
      <c r="AC3764" s="50">
        <v>-12.380000000007501</v>
      </c>
      <c r="AU3764" s="200">
        <v>0.37619999999999998</v>
      </c>
    </row>
    <row r="3765" spans="29:47" x14ac:dyDescent="0.2">
      <c r="AC3765" s="50">
        <v>-12.370000000007501</v>
      </c>
      <c r="AU3765" s="200">
        <v>0.37630000000000002</v>
      </c>
    </row>
    <row r="3766" spans="29:47" x14ac:dyDescent="0.2">
      <c r="AC3766" s="50">
        <v>-12.360000000007499</v>
      </c>
      <c r="AU3766" s="200">
        <v>0.37640000000000001</v>
      </c>
    </row>
    <row r="3767" spans="29:47" x14ac:dyDescent="0.2">
      <c r="AC3767" s="50">
        <v>-12.350000000007499</v>
      </c>
      <c r="AU3767" s="200">
        <v>0.3765</v>
      </c>
    </row>
    <row r="3768" spans="29:47" x14ac:dyDescent="0.2">
      <c r="AC3768" s="50">
        <v>-12.3400000000075</v>
      </c>
      <c r="AU3768" s="200">
        <v>0.37659999999999999</v>
      </c>
    </row>
    <row r="3769" spans="29:47" x14ac:dyDescent="0.2">
      <c r="AC3769" s="50">
        <v>-12.3300000000075</v>
      </c>
      <c r="AU3769" s="200">
        <v>0.37669999999999998</v>
      </c>
    </row>
    <row r="3770" spans="29:47" x14ac:dyDescent="0.2">
      <c r="AC3770" s="50">
        <v>-12.3200000000075</v>
      </c>
      <c r="AU3770" s="200">
        <v>0.37680000000000002</v>
      </c>
    </row>
    <row r="3771" spans="29:47" x14ac:dyDescent="0.2">
      <c r="AC3771" s="50">
        <v>-12.3100000000075</v>
      </c>
      <c r="AU3771" s="200">
        <v>0.37690000000000001</v>
      </c>
    </row>
    <row r="3772" spans="29:47" x14ac:dyDescent="0.2">
      <c r="AC3772" s="50">
        <v>-12.3000000000075</v>
      </c>
      <c r="AU3772" s="200">
        <v>0.377</v>
      </c>
    </row>
    <row r="3773" spans="29:47" x14ac:dyDescent="0.2">
      <c r="AC3773" s="50">
        <v>-12.290000000007501</v>
      </c>
      <c r="AU3773" s="200">
        <v>0.37709999999999999</v>
      </c>
    </row>
    <row r="3774" spans="29:47" x14ac:dyDescent="0.2">
      <c r="AC3774" s="50">
        <v>-12.280000000007499</v>
      </c>
      <c r="AU3774" s="200">
        <v>0.37719999999999998</v>
      </c>
    </row>
    <row r="3775" spans="29:47" x14ac:dyDescent="0.2">
      <c r="AC3775" s="50">
        <v>-12.270000000007499</v>
      </c>
      <c r="AU3775" s="200">
        <v>0.37730000000000002</v>
      </c>
    </row>
    <row r="3776" spans="29:47" x14ac:dyDescent="0.2">
      <c r="AC3776" s="50">
        <v>-12.2600000000075</v>
      </c>
      <c r="AU3776" s="200">
        <v>0.37740000000000001</v>
      </c>
    </row>
    <row r="3777" spans="29:47" x14ac:dyDescent="0.2">
      <c r="AC3777" s="50">
        <v>-12.2500000000075</v>
      </c>
      <c r="AU3777" s="200">
        <v>0.3775</v>
      </c>
    </row>
    <row r="3778" spans="29:47" x14ac:dyDescent="0.2">
      <c r="AC3778" s="50">
        <v>-12.2400000000075</v>
      </c>
      <c r="AU3778" s="200">
        <v>0.37759999999999999</v>
      </c>
    </row>
    <row r="3779" spans="29:47" x14ac:dyDescent="0.2">
      <c r="AC3779" s="50">
        <v>-12.2300000000075</v>
      </c>
      <c r="AU3779" s="200">
        <v>0.37769999999999998</v>
      </c>
    </row>
    <row r="3780" spans="29:47" x14ac:dyDescent="0.2">
      <c r="AC3780" s="50">
        <v>-12.2200000000075</v>
      </c>
      <c r="AU3780" s="200">
        <v>0.37780000000000002</v>
      </c>
    </row>
    <row r="3781" spans="29:47" x14ac:dyDescent="0.2">
      <c r="AC3781" s="50">
        <v>-12.210000000007501</v>
      </c>
      <c r="AU3781" s="200">
        <v>0.37790000000000001</v>
      </c>
    </row>
    <row r="3782" spans="29:47" x14ac:dyDescent="0.2">
      <c r="AC3782" s="50">
        <v>-12.200000000007501</v>
      </c>
      <c r="AU3782" s="200">
        <v>0.378</v>
      </c>
    </row>
    <row r="3783" spans="29:47" x14ac:dyDescent="0.2">
      <c r="AC3783" s="50">
        <v>-12.190000000007499</v>
      </c>
      <c r="AU3783" s="200">
        <v>0.37809999999999999</v>
      </c>
    </row>
    <row r="3784" spans="29:47" x14ac:dyDescent="0.2">
      <c r="AC3784" s="50">
        <v>-12.180000000007499</v>
      </c>
      <c r="AU3784" s="200">
        <v>0.37819999999999998</v>
      </c>
    </row>
    <row r="3785" spans="29:47" x14ac:dyDescent="0.2">
      <c r="AC3785" s="50">
        <v>-12.1700000000075</v>
      </c>
      <c r="AU3785" s="200">
        <v>0.37830000000000003</v>
      </c>
    </row>
    <row r="3786" spans="29:47" x14ac:dyDescent="0.2">
      <c r="AC3786" s="50">
        <v>-12.1600000000075</v>
      </c>
      <c r="AU3786" s="200">
        <v>0.37840000000000001</v>
      </c>
    </row>
    <row r="3787" spans="29:47" x14ac:dyDescent="0.2">
      <c r="AC3787" s="50">
        <v>-12.1500000000075</v>
      </c>
      <c r="AU3787" s="200">
        <v>0.3785</v>
      </c>
    </row>
    <row r="3788" spans="29:47" x14ac:dyDescent="0.2">
      <c r="AC3788" s="50">
        <v>-12.1400000000075</v>
      </c>
      <c r="AU3788" s="200">
        <v>0.37859999999999999</v>
      </c>
    </row>
    <row r="3789" spans="29:47" x14ac:dyDescent="0.2">
      <c r="AC3789" s="50">
        <v>-12.130000000007501</v>
      </c>
      <c r="AU3789" s="200">
        <v>0.37869999999999998</v>
      </c>
    </row>
    <row r="3790" spans="29:47" x14ac:dyDescent="0.2">
      <c r="AC3790" s="50">
        <v>-12.120000000007501</v>
      </c>
      <c r="AU3790" s="200">
        <v>0.37880000000000003</v>
      </c>
    </row>
    <row r="3791" spans="29:47" x14ac:dyDescent="0.2">
      <c r="AC3791" s="50">
        <v>-12.110000000007499</v>
      </c>
      <c r="AU3791" s="200">
        <v>0.37890000000000001</v>
      </c>
    </row>
    <row r="3792" spans="29:47" x14ac:dyDescent="0.2">
      <c r="AC3792" s="50">
        <v>-12.100000000007499</v>
      </c>
      <c r="AU3792" s="200">
        <v>0.379</v>
      </c>
    </row>
    <row r="3793" spans="29:47" x14ac:dyDescent="0.2">
      <c r="AC3793" s="50">
        <v>-12.0900000000075</v>
      </c>
      <c r="AU3793" s="200">
        <v>0.37909999999999999</v>
      </c>
    </row>
    <row r="3794" spans="29:47" x14ac:dyDescent="0.2">
      <c r="AC3794" s="50">
        <v>-12.0800000000075</v>
      </c>
      <c r="AU3794" s="200">
        <v>0.37919999999999998</v>
      </c>
    </row>
    <row r="3795" spans="29:47" x14ac:dyDescent="0.2">
      <c r="AC3795" s="50">
        <v>-12.0700000000075</v>
      </c>
      <c r="AU3795" s="200">
        <v>0.37930000000000003</v>
      </c>
    </row>
    <row r="3796" spans="29:47" x14ac:dyDescent="0.2">
      <c r="AC3796" s="50">
        <v>-12.0600000000075</v>
      </c>
      <c r="AU3796" s="200">
        <v>0.37940000000000002</v>
      </c>
    </row>
    <row r="3797" spans="29:47" x14ac:dyDescent="0.2">
      <c r="AC3797" s="50">
        <v>-12.0500000000076</v>
      </c>
      <c r="AU3797" s="200">
        <v>0.3795</v>
      </c>
    </row>
    <row r="3798" spans="29:47" x14ac:dyDescent="0.2">
      <c r="AC3798" s="50">
        <v>-12.0400000000076</v>
      </c>
      <c r="AU3798" s="200">
        <v>0.37959999999999999</v>
      </c>
    </row>
    <row r="3799" spans="29:47" x14ac:dyDescent="0.2">
      <c r="AC3799" s="50">
        <v>-12.0300000000076</v>
      </c>
      <c r="AU3799" s="200">
        <v>0.37969999999999998</v>
      </c>
    </row>
    <row r="3800" spans="29:47" x14ac:dyDescent="0.2">
      <c r="AC3800" s="50">
        <v>-12.020000000007601</v>
      </c>
      <c r="AU3800" s="200">
        <v>0.37980000000000003</v>
      </c>
    </row>
    <row r="3801" spans="29:47" x14ac:dyDescent="0.2">
      <c r="AC3801" s="50">
        <v>-12.010000000007601</v>
      </c>
      <c r="AU3801" s="200">
        <v>0.37990000000000002</v>
      </c>
    </row>
    <row r="3802" spans="29:47" x14ac:dyDescent="0.2">
      <c r="AC3802" s="50">
        <v>-12.000000000007599</v>
      </c>
      <c r="AU3802" s="200">
        <v>0.38</v>
      </c>
    </row>
    <row r="3803" spans="29:47" x14ac:dyDescent="0.2">
      <c r="AC3803" s="50">
        <v>-11.990000000007599</v>
      </c>
      <c r="AU3803" s="200">
        <v>0.38009999999999999</v>
      </c>
    </row>
    <row r="3804" spans="29:47" x14ac:dyDescent="0.2">
      <c r="AC3804" s="50">
        <v>-11.9800000000076</v>
      </c>
      <c r="AU3804" s="200">
        <v>0.38019999999999998</v>
      </c>
    </row>
    <row r="3805" spans="29:47" x14ac:dyDescent="0.2">
      <c r="AC3805" s="50">
        <v>-11.9700000000076</v>
      </c>
      <c r="AU3805" s="200">
        <v>0.38030000000000003</v>
      </c>
    </row>
    <row r="3806" spans="29:47" x14ac:dyDescent="0.2">
      <c r="AC3806" s="50">
        <v>-11.9600000000076</v>
      </c>
      <c r="AU3806" s="200">
        <v>0.38040000000000002</v>
      </c>
    </row>
    <row r="3807" spans="29:47" x14ac:dyDescent="0.2">
      <c r="AC3807" s="50">
        <v>-11.9500000000076</v>
      </c>
      <c r="AU3807" s="200">
        <v>0.3805</v>
      </c>
    </row>
    <row r="3808" spans="29:47" x14ac:dyDescent="0.2">
      <c r="AC3808" s="50">
        <v>-11.940000000007601</v>
      </c>
      <c r="AU3808" s="200">
        <v>0.38059999999999999</v>
      </c>
    </row>
    <row r="3809" spans="29:47" x14ac:dyDescent="0.2">
      <c r="AC3809" s="50">
        <v>-11.930000000007601</v>
      </c>
      <c r="AU3809" s="200">
        <v>0.38069999999999998</v>
      </c>
    </row>
    <row r="3810" spans="29:47" x14ac:dyDescent="0.2">
      <c r="AC3810" s="50">
        <v>-11.920000000007599</v>
      </c>
      <c r="AU3810" s="200">
        <v>0.38080000000000003</v>
      </c>
    </row>
    <row r="3811" spans="29:47" x14ac:dyDescent="0.2">
      <c r="AC3811" s="50">
        <v>-11.910000000007599</v>
      </c>
      <c r="AU3811" s="200">
        <v>0.38090000000000002</v>
      </c>
    </row>
    <row r="3812" spans="29:47" x14ac:dyDescent="0.2">
      <c r="AC3812" s="50">
        <v>-11.9000000000076</v>
      </c>
      <c r="AU3812" s="200">
        <v>0.38100000000000001</v>
      </c>
    </row>
    <row r="3813" spans="29:47" x14ac:dyDescent="0.2">
      <c r="AC3813" s="50">
        <v>-11.8900000000076</v>
      </c>
      <c r="AU3813" s="200">
        <v>0.38109999999999999</v>
      </c>
    </row>
    <row r="3814" spans="29:47" x14ac:dyDescent="0.2">
      <c r="AC3814" s="50">
        <v>-11.8800000000076</v>
      </c>
      <c r="AU3814" s="200">
        <v>0.38119999999999998</v>
      </c>
    </row>
    <row r="3815" spans="29:47" x14ac:dyDescent="0.2">
      <c r="AC3815" s="50">
        <v>-11.8700000000076</v>
      </c>
      <c r="AU3815" s="200">
        <v>0.38129999999999997</v>
      </c>
    </row>
    <row r="3816" spans="29:47" x14ac:dyDescent="0.2">
      <c r="AC3816" s="50">
        <v>-11.8600000000076</v>
      </c>
      <c r="AU3816" s="200">
        <v>0.38140000000000002</v>
      </c>
    </row>
    <row r="3817" spans="29:47" x14ac:dyDescent="0.2">
      <c r="AC3817" s="50">
        <v>-11.850000000007601</v>
      </c>
      <c r="AU3817" s="200">
        <v>0.38150000000000001</v>
      </c>
    </row>
    <row r="3818" spans="29:47" x14ac:dyDescent="0.2">
      <c r="AC3818" s="50">
        <v>-11.840000000007599</v>
      </c>
      <c r="AU3818" s="200">
        <v>0.38159999999999999</v>
      </c>
    </row>
    <row r="3819" spans="29:47" x14ac:dyDescent="0.2">
      <c r="AC3819" s="50">
        <v>-11.830000000007599</v>
      </c>
      <c r="AU3819" s="200">
        <v>0.38169999999999998</v>
      </c>
    </row>
    <row r="3820" spans="29:47" x14ac:dyDescent="0.2">
      <c r="AC3820" s="50">
        <v>-11.8200000000076</v>
      </c>
      <c r="AU3820" s="200">
        <v>0.38179999999999997</v>
      </c>
    </row>
    <row r="3821" spans="29:47" x14ac:dyDescent="0.2">
      <c r="AC3821" s="50">
        <v>-11.8100000000076</v>
      </c>
      <c r="AU3821" s="200">
        <v>0.38190000000000002</v>
      </c>
    </row>
    <row r="3822" spans="29:47" x14ac:dyDescent="0.2">
      <c r="AC3822" s="50">
        <v>-11.8000000000076</v>
      </c>
      <c r="AU3822" s="200">
        <v>0.38200000000000001</v>
      </c>
    </row>
    <row r="3823" spans="29:47" x14ac:dyDescent="0.2">
      <c r="AC3823" s="50">
        <v>-11.7900000000076</v>
      </c>
      <c r="AU3823" s="200">
        <v>0.3821</v>
      </c>
    </row>
    <row r="3824" spans="29:47" x14ac:dyDescent="0.2">
      <c r="AC3824" s="50">
        <v>-11.7800000000076</v>
      </c>
      <c r="AU3824" s="200">
        <v>0.38219999999999998</v>
      </c>
    </row>
    <row r="3825" spans="29:47" x14ac:dyDescent="0.2">
      <c r="AC3825" s="50">
        <v>-11.770000000007601</v>
      </c>
      <c r="AU3825" s="200">
        <v>0.38229999999999997</v>
      </c>
    </row>
    <row r="3826" spans="29:47" x14ac:dyDescent="0.2">
      <c r="AC3826" s="50">
        <v>-11.760000000007601</v>
      </c>
      <c r="AU3826" s="200">
        <v>0.38240000000000002</v>
      </c>
    </row>
    <row r="3827" spans="29:47" x14ac:dyDescent="0.2">
      <c r="AC3827" s="50">
        <v>-11.750000000007599</v>
      </c>
      <c r="AU3827" s="200">
        <v>0.38250000000000001</v>
      </c>
    </row>
    <row r="3828" spans="29:47" x14ac:dyDescent="0.2">
      <c r="AC3828" s="50">
        <v>-11.740000000007599</v>
      </c>
      <c r="AU3828" s="200">
        <v>0.3826</v>
      </c>
    </row>
    <row r="3829" spans="29:47" x14ac:dyDescent="0.2">
      <c r="AC3829" s="50">
        <v>-11.7300000000076</v>
      </c>
      <c r="AU3829" s="200">
        <v>0.38269999999999998</v>
      </c>
    </row>
    <row r="3830" spans="29:47" x14ac:dyDescent="0.2">
      <c r="AC3830" s="50">
        <v>-11.7200000000076</v>
      </c>
      <c r="AU3830" s="200">
        <v>0.38279999999999997</v>
      </c>
    </row>
    <row r="3831" spans="29:47" x14ac:dyDescent="0.2">
      <c r="AC3831" s="50">
        <v>-11.7100000000076</v>
      </c>
      <c r="AU3831" s="200">
        <v>0.38290000000000002</v>
      </c>
    </row>
    <row r="3832" spans="29:47" x14ac:dyDescent="0.2">
      <c r="AC3832" s="50">
        <v>-11.7000000000076</v>
      </c>
      <c r="AU3832" s="200">
        <v>0.38300000000000001</v>
      </c>
    </row>
    <row r="3833" spans="29:47" x14ac:dyDescent="0.2">
      <c r="AC3833" s="50">
        <v>-11.690000000007601</v>
      </c>
      <c r="AU3833" s="200">
        <v>0.3831</v>
      </c>
    </row>
    <row r="3834" spans="29:47" x14ac:dyDescent="0.2">
      <c r="AC3834" s="50">
        <v>-11.680000000007601</v>
      </c>
      <c r="AU3834" s="200">
        <v>0.38319999999999999</v>
      </c>
    </row>
    <row r="3835" spans="29:47" x14ac:dyDescent="0.2">
      <c r="AC3835" s="50">
        <v>-11.670000000007599</v>
      </c>
      <c r="AU3835" s="200">
        <v>0.38329999999999997</v>
      </c>
    </row>
    <row r="3836" spans="29:47" x14ac:dyDescent="0.2">
      <c r="AC3836" s="50">
        <v>-11.660000000007599</v>
      </c>
      <c r="AU3836" s="200">
        <v>0.38340000000000002</v>
      </c>
    </row>
    <row r="3837" spans="29:47" x14ac:dyDescent="0.2">
      <c r="AC3837" s="50">
        <v>-11.6500000000076</v>
      </c>
      <c r="AU3837" s="200">
        <v>0.38350000000000001</v>
      </c>
    </row>
    <row r="3838" spans="29:47" x14ac:dyDescent="0.2">
      <c r="AC3838" s="50">
        <v>-11.6400000000076</v>
      </c>
      <c r="AU3838" s="200">
        <v>0.3836</v>
      </c>
    </row>
    <row r="3839" spans="29:47" x14ac:dyDescent="0.2">
      <c r="AC3839" s="50">
        <v>-11.6300000000076</v>
      </c>
      <c r="AU3839" s="200">
        <v>0.38369999999999999</v>
      </c>
    </row>
    <row r="3840" spans="29:47" x14ac:dyDescent="0.2">
      <c r="AC3840" s="50">
        <v>-11.6200000000076</v>
      </c>
      <c r="AU3840" s="200">
        <v>0.38379999999999997</v>
      </c>
    </row>
    <row r="3841" spans="29:47" x14ac:dyDescent="0.2">
      <c r="AC3841" s="50">
        <v>-11.6100000000076</v>
      </c>
      <c r="AU3841" s="200">
        <v>0.38390000000000002</v>
      </c>
    </row>
    <row r="3842" spans="29:47" x14ac:dyDescent="0.2">
      <c r="AC3842" s="50">
        <v>-11.600000000007601</v>
      </c>
      <c r="AU3842" s="200">
        <v>0.38400000000000001</v>
      </c>
    </row>
    <row r="3843" spans="29:47" x14ac:dyDescent="0.2">
      <c r="AC3843" s="50">
        <v>-11.590000000007599</v>
      </c>
      <c r="AU3843" s="200">
        <v>0.3841</v>
      </c>
    </row>
    <row r="3844" spans="29:47" x14ac:dyDescent="0.2">
      <c r="AC3844" s="50">
        <v>-11.580000000007599</v>
      </c>
      <c r="AU3844" s="200">
        <v>0.38419999999999999</v>
      </c>
    </row>
    <row r="3845" spans="29:47" x14ac:dyDescent="0.2">
      <c r="AC3845" s="50">
        <v>-11.5700000000076</v>
      </c>
      <c r="AU3845" s="200">
        <v>0.38429999999999997</v>
      </c>
    </row>
    <row r="3846" spans="29:47" x14ac:dyDescent="0.2">
      <c r="AC3846" s="50">
        <v>-11.5600000000076</v>
      </c>
      <c r="AU3846" s="200">
        <v>0.38440000000000002</v>
      </c>
    </row>
    <row r="3847" spans="29:47" x14ac:dyDescent="0.2">
      <c r="AC3847" s="50">
        <v>-11.5500000000076</v>
      </c>
      <c r="AU3847" s="200">
        <v>0.38450000000000001</v>
      </c>
    </row>
    <row r="3848" spans="29:47" x14ac:dyDescent="0.2">
      <c r="AC3848" s="50">
        <v>-11.5400000000077</v>
      </c>
      <c r="AU3848" s="200">
        <v>0.3846</v>
      </c>
    </row>
    <row r="3849" spans="29:47" x14ac:dyDescent="0.2">
      <c r="AC3849" s="50">
        <v>-11.5300000000077</v>
      </c>
      <c r="AU3849" s="200">
        <v>0.38469999999999999</v>
      </c>
    </row>
    <row r="3850" spans="29:47" x14ac:dyDescent="0.2">
      <c r="AC3850" s="50">
        <v>-11.5200000000077</v>
      </c>
      <c r="AU3850" s="200">
        <v>0.38479999999999998</v>
      </c>
    </row>
    <row r="3851" spans="29:47" x14ac:dyDescent="0.2">
      <c r="AC3851" s="50">
        <v>-11.5100000000077</v>
      </c>
      <c r="AU3851" s="200">
        <v>0.38490000000000002</v>
      </c>
    </row>
    <row r="3852" spans="29:47" x14ac:dyDescent="0.2">
      <c r="AC3852" s="50">
        <v>-11.500000000007701</v>
      </c>
      <c r="AU3852" s="200">
        <v>0.38500000000000001</v>
      </c>
    </row>
    <row r="3853" spans="29:47" x14ac:dyDescent="0.2">
      <c r="AC3853" s="50">
        <v>-11.490000000007701</v>
      </c>
      <c r="AU3853" s="200">
        <v>0.3851</v>
      </c>
    </row>
    <row r="3854" spans="29:47" x14ac:dyDescent="0.2">
      <c r="AC3854" s="50">
        <v>-11.480000000007699</v>
      </c>
      <c r="AU3854" s="200">
        <v>0.38519999999999999</v>
      </c>
    </row>
    <row r="3855" spans="29:47" x14ac:dyDescent="0.2">
      <c r="AC3855" s="50">
        <v>-11.470000000007699</v>
      </c>
      <c r="AU3855" s="200">
        <v>0.38529999999999998</v>
      </c>
    </row>
    <row r="3856" spans="29:47" x14ac:dyDescent="0.2">
      <c r="AC3856" s="50">
        <v>-11.4600000000077</v>
      </c>
      <c r="AU3856" s="200">
        <v>0.38540000000000002</v>
      </c>
    </row>
    <row r="3857" spans="29:47" x14ac:dyDescent="0.2">
      <c r="AC3857" s="50">
        <v>-11.4500000000077</v>
      </c>
      <c r="AU3857" s="200">
        <v>0.38550000000000001</v>
      </c>
    </row>
    <row r="3858" spans="29:47" x14ac:dyDescent="0.2">
      <c r="AC3858" s="50">
        <v>-11.4400000000077</v>
      </c>
      <c r="AU3858" s="200">
        <v>0.3856</v>
      </c>
    </row>
    <row r="3859" spans="29:47" x14ac:dyDescent="0.2">
      <c r="AC3859" s="50">
        <v>-11.4300000000077</v>
      </c>
      <c r="AU3859" s="200">
        <v>0.38569999999999999</v>
      </c>
    </row>
    <row r="3860" spans="29:47" x14ac:dyDescent="0.2">
      <c r="AC3860" s="50">
        <v>-11.4200000000077</v>
      </c>
      <c r="AU3860" s="200">
        <v>0.38579999999999998</v>
      </c>
    </row>
    <row r="3861" spans="29:47" x14ac:dyDescent="0.2">
      <c r="AC3861" s="50">
        <v>-11.410000000007701</v>
      </c>
      <c r="AU3861" s="200">
        <v>0.38590000000000002</v>
      </c>
    </row>
    <row r="3862" spans="29:47" x14ac:dyDescent="0.2">
      <c r="AC3862" s="50">
        <v>-11.400000000007701</v>
      </c>
      <c r="AU3862" s="200">
        <v>0.38600000000000001</v>
      </c>
    </row>
    <row r="3863" spans="29:47" x14ac:dyDescent="0.2">
      <c r="AC3863" s="50">
        <v>-11.390000000007699</v>
      </c>
      <c r="AU3863" s="200">
        <v>0.3861</v>
      </c>
    </row>
    <row r="3864" spans="29:47" x14ac:dyDescent="0.2">
      <c r="AC3864" s="50">
        <v>-11.3800000000077</v>
      </c>
      <c r="AU3864" s="200">
        <v>0.38619999999999999</v>
      </c>
    </row>
    <row r="3865" spans="29:47" x14ac:dyDescent="0.2">
      <c r="AC3865" s="50">
        <v>-11.3700000000077</v>
      </c>
      <c r="AU3865" s="200">
        <v>0.38629999999999998</v>
      </c>
    </row>
    <row r="3866" spans="29:47" x14ac:dyDescent="0.2">
      <c r="AC3866" s="50">
        <v>-11.3600000000077</v>
      </c>
      <c r="AU3866" s="200">
        <v>0.38640000000000002</v>
      </c>
    </row>
    <row r="3867" spans="29:47" x14ac:dyDescent="0.2">
      <c r="AC3867" s="50">
        <v>-11.3500000000077</v>
      </c>
      <c r="AU3867" s="200">
        <v>0.38650000000000001</v>
      </c>
    </row>
    <row r="3868" spans="29:47" x14ac:dyDescent="0.2">
      <c r="AC3868" s="50">
        <v>-11.3400000000077</v>
      </c>
      <c r="AU3868" s="200">
        <v>0.3866</v>
      </c>
    </row>
    <row r="3869" spans="29:47" x14ac:dyDescent="0.2">
      <c r="AC3869" s="50">
        <v>-11.330000000007701</v>
      </c>
      <c r="AU3869" s="200">
        <v>0.38669999999999999</v>
      </c>
    </row>
    <row r="3870" spans="29:47" x14ac:dyDescent="0.2">
      <c r="AC3870" s="50">
        <v>-11.320000000007701</v>
      </c>
      <c r="AU3870" s="200">
        <v>0.38679999999999998</v>
      </c>
    </row>
    <row r="3871" spans="29:47" x14ac:dyDescent="0.2">
      <c r="AC3871" s="50">
        <v>-11.310000000007699</v>
      </c>
      <c r="AU3871" s="200">
        <v>0.38690000000000002</v>
      </c>
    </row>
    <row r="3872" spans="29:47" x14ac:dyDescent="0.2">
      <c r="AC3872" s="50">
        <v>-11.300000000007699</v>
      </c>
      <c r="AU3872" s="200">
        <v>0.38700000000000001</v>
      </c>
    </row>
    <row r="3873" spans="29:47" x14ac:dyDescent="0.2">
      <c r="AC3873" s="50">
        <v>-11.2900000000077</v>
      </c>
      <c r="AU3873" s="200">
        <v>0.3871</v>
      </c>
    </row>
    <row r="3874" spans="29:47" x14ac:dyDescent="0.2">
      <c r="AC3874" s="50">
        <v>-11.2800000000077</v>
      </c>
      <c r="AU3874" s="200">
        <v>0.38719999999999999</v>
      </c>
    </row>
    <row r="3875" spans="29:47" x14ac:dyDescent="0.2">
      <c r="AC3875" s="50">
        <v>-11.2700000000077</v>
      </c>
      <c r="AU3875" s="200">
        <v>0.38729999999999998</v>
      </c>
    </row>
    <row r="3876" spans="29:47" x14ac:dyDescent="0.2">
      <c r="AC3876" s="50">
        <v>-11.2600000000077</v>
      </c>
      <c r="AU3876" s="200">
        <v>0.38740000000000002</v>
      </c>
    </row>
    <row r="3877" spans="29:47" x14ac:dyDescent="0.2">
      <c r="AC3877" s="50">
        <v>-11.250000000007701</v>
      </c>
      <c r="AU3877" s="200">
        <v>0.38750000000000001</v>
      </c>
    </row>
    <row r="3878" spans="29:47" x14ac:dyDescent="0.2">
      <c r="AC3878" s="50">
        <v>-11.240000000007701</v>
      </c>
      <c r="AU3878" s="200">
        <v>0.3876</v>
      </c>
    </row>
    <row r="3879" spans="29:47" x14ac:dyDescent="0.2">
      <c r="AC3879" s="50">
        <v>-11.230000000007699</v>
      </c>
      <c r="AU3879" s="200">
        <v>0.38769999999999999</v>
      </c>
    </row>
    <row r="3880" spans="29:47" x14ac:dyDescent="0.2">
      <c r="AC3880" s="50">
        <v>-11.220000000007699</v>
      </c>
      <c r="AU3880" s="200">
        <v>0.38779999999999998</v>
      </c>
    </row>
    <row r="3881" spans="29:47" x14ac:dyDescent="0.2">
      <c r="AC3881" s="50">
        <v>-11.2100000000077</v>
      </c>
      <c r="AU3881" s="200">
        <v>0.38790000000000002</v>
      </c>
    </row>
    <row r="3882" spans="29:47" x14ac:dyDescent="0.2">
      <c r="AC3882" s="50">
        <v>-11.2000000000077</v>
      </c>
      <c r="AU3882" s="200">
        <v>0.38800000000000001</v>
      </c>
    </row>
    <row r="3883" spans="29:47" x14ac:dyDescent="0.2">
      <c r="AC3883" s="50">
        <v>-11.1900000000077</v>
      </c>
      <c r="AU3883" s="200">
        <v>0.3881</v>
      </c>
    </row>
    <row r="3884" spans="29:47" x14ac:dyDescent="0.2">
      <c r="AC3884" s="50">
        <v>-11.1800000000077</v>
      </c>
      <c r="AU3884" s="200">
        <v>0.38819999999999999</v>
      </c>
    </row>
    <row r="3885" spans="29:47" x14ac:dyDescent="0.2">
      <c r="AC3885" s="50">
        <v>-11.1700000000077</v>
      </c>
      <c r="AU3885" s="200">
        <v>0.38829999999999998</v>
      </c>
    </row>
    <row r="3886" spans="29:47" x14ac:dyDescent="0.2">
      <c r="AC3886" s="50">
        <v>-11.160000000007701</v>
      </c>
      <c r="AU3886" s="200">
        <v>0.38840000000000002</v>
      </c>
    </row>
    <row r="3887" spans="29:47" x14ac:dyDescent="0.2">
      <c r="AC3887" s="50">
        <v>-11.150000000007701</v>
      </c>
      <c r="AU3887" s="200">
        <v>0.38850000000000001</v>
      </c>
    </row>
    <row r="3888" spans="29:47" x14ac:dyDescent="0.2">
      <c r="AC3888" s="50">
        <v>-11.140000000007699</v>
      </c>
      <c r="AU3888" s="200">
        <v>0.3886</v>
      </c>
    </row>
    <row r="3889" spans="29:47" x14ac:dyDescent="0.2">
      <c r="AC3889" s="50">
        <v>-11.1300000000077</v>
      </c>
      <c r="AU3889" s="200">
        <v>0.38869999999999999</v>
      </c>
    </row>
    <row r="3890" spans="29:47" x14ac:dyDescent="0.2">
      <c r="AC3890" s="50">
        <v>-11.1200000000077</v>
      </c>
      <c r="AU3890" s="200">
        <v>0.38879999999999998</v>
      </c>
    </row>
    <row r="3891" spans="29:47" x14ac:dyDescent="0.2">
      <c r="AC3891" s="50">
        <v>-11.1100000000077</v>
      </c>
      <c r="AU3891" s="200">
        <v>0.38890000000000002</v>
      </c>
    </row>
    <row r="3892" spans="29:47" x14ac:dyDescent="0.2">
      <c r="AC3892" s="50">
        <v>-11.1000000000077</v>
      </c>
      <c r="AU3892" s="200">
        <v>0.38900000000000001</v>
      </c>
    </row>
    <row r="3893" spans="29:47" x14ac:dyDescent="0.2">
      <c r="AC3893" s="50">
        <v>-11.0900000000077</v>
      </c>
      <c r="AU3893" s="200">
        <v>0.3891</v>
      </c>
    </row>
    <row r="3894" spans="29:47" x14ac:dyDescent="0.2">
      <c r="AC3894" s="50">
        <v>-11.080000000007701</v>
      </c>
      <c r="AU3894" s="200">
        <v>0.38919999999999999</v>
      </c>
    </row>
    <row r="3895" spans="29:47" x14ac:dyDescent="0.2">
      <c r="AC3895" s="50">
        <v>-11.070000000007701</v>
      </c>
      <c r="AU3895" s="200">
        <v>0.38929999999999998</v>
      </c>
    </row>
    <row r="3896" spans="29:47" x14ac:dyDescent="0.2">
      <c r="AC3896" s="50">
        <v>-11.060000000007699</v>
      </c>
      <c r="AU3896" s="200">
        <v>0.38940000000000002</v>
      </c>
    </row>
    <row r="3897" spans="29:47" x14ac:dyDescent="0.2">
      <c r="AC3897" s="50">
        <v>-11.050000000007699</v>
      </c>
      <c r="AU3897" s="200">
        <v>0.38950000000000001</v>
      </c>
    </row>
    <row r="3898" spans="29:47" x14ac:dyDescent="0.2">
      <c r="AC3898" s="50">
        <v>-11.040000000007799</v>
      </c>
      <c r="AU3898" s="200">
        <v>0.3896</v>
      </c>
    </row>
    <row r="3899" spans="29:47" x14ac:dyDescent="0.2">
      <c r="AC3899" s="50">
        <v>-11.030000000007799</v>
      </c>
      <c r="AU3899" s="200">
        <v>0.38969999999999999</v>
      </c>
    </row>
    <row r="3900" spans="29:47" x14ac:dyDescent="0.2">
      <c r="AC3900" s="50">
        <v>-11.0200000000078</v>
      </c>
      <c r="AU3900" s="200">
        <v>0.38979999999999998</v>
      </c>
    </row>
    <row r="3901" spans="29:47" x14ac:dyDescent="0.2">
      <c r="AC3901" s="50">
        <v>-11.0100000000078</v>
      </c>
      <c r="AU3901" s="200">
        <v>0.38990000000000002</v>
      </c>
    </row>
    <row r="3902" spans="29:47" x14ac:dyDescent="0.2">
      <c r="AC3902" s="50">
        <v>-11.0000000000078</v>
      </c>
      <c r="AU3902" s="200">
        <v>0.39</v>
      </c>
    </row>
    <row r="3903" spans="29:47" x14ac:dyDescent="0.2">
      <c r="AC3903" s="50">
        <v>-10.9900000000078</v>
      </c>
      <c r="AU3903" s="200">
        <v>0.3901</v>
      </c>
    </row>
    <row r="3904" spans="29:47" x14ac:dyDescent="0.2">
      <c r="AC3904" s="50">
        <v>-10.9800000000078</v>
      </c>
      <c r="AU3904" s="200">
        <v>0.39019999999999999</v>
      </c>
    </row>
    <row r="3905" spans="29:47" x14ac:dyDescent="0.2">
      <c r="AC3905" s="50">
        <v>-10.970000000007801</v>
      </c>
      <c r="AU3905" s="200">
        <v>0.39029999999999998</v>
      </c>
    </row>
    <row r="3906" spans="29:47" x14ac:dyDescent="0.2">
      <c r="AC3906" s="50">
        <v>-10.960000000007801</v>
      </c>
      <c r="AU3906" s="200">
        <v>0.39040000000000002</v>
      </c>
    </row>
    <row r="3907" spans="29:47" x14ac:dyDescent="0.2">
      <c r="AC3907" s="50">
        <v>-10.950000000007799</v>
      </c>
      <c r="AU3907" s="200">
        <v>0.39050000000000001</v>
      </c>
    </row>
    <row r="3908" spans="29:47" x14ac:dyDescent="0.2">
      <c r="AC3908" s="50">
        <v>-10.940000000007799</v>
      </c>
      <c r="AU3908" s="200">
        <v>0.3906</v>
      </c>
    </row>
    <row r="3909" spans="29:47" x14ac:dyDescent="0.2">
      <c r="AC3909" s="50">
        <v>-10.9300000000078</v>
      </c>
      <c r="AU3909" s="200">
        <v>0.39069999999999999</v>
      </c>
    </row>
    <row r="3910" spans="29:47" x14ac:dyDescent="0.2">
      <c r="AC3910" s="50">
        <v>-10.9200000000078</v>
      </c>
      <c r="AU3910" s="200">
        <v>0.39079999999999998</v>
      </c>
    </row>
    <row r="3911" spans="29:47" x14ac:dyDescent="0.2">
      <c r="AC3911" s="50">
        <v>-10.9100000000078</v>
      </c>
      <c r="AU3911" s="200">
        <v>0.39090000000000003</v>
      </c>
    </row>
    <row r="3912" spans="29:47" x14ac:dyDescent="0.2">
      <c r="AC3912" s="50">
        <v>-10.9000000000078</v>
      </c>
      <c r="AU3912" s="200">
        <v>0.39100000000000001</v>
      </c>
    </row>
    <row r="3913" spans="29:47" x14ac:dyDescent="0.2">
      <c r="AC3913" s="50">
        <v>-10.890000000007801</v>
      </c>
      <c r="AU3913" s="200">
        <v>0.3911</v>
      </c>
    </row>
    <row r="3914" spans="29:47" x14ac:dyDescent="0.2">
      <c r="AC3914" s="50">
        <v>-10.880000000007801</v>
      </c>
      <c r="AU3914" s="200">
        <v>0.39119999999999999</v>
      </c>
    </row>
    <row r="3915" spans="29:47" x14ac:dyDescent="0.2">
      <c r="AC3915" s="50">
        <v>-10.870000000007799</v>
      </c>
      <c r="AU3915" s="200">
        <v>0.39129999999999998</v>
      </c>
    </row>
    <row r="3916" spans="29:47" x14ac:dyDescent="0.2">
      <c r="AC3916" s="50">
        <v>-10.860000000007799</v>
      </c>
      <c r="AU3916" s="200">
        <v>0.39140000000000003</v>
      </c>
    </row>
    <row r="3917" spans="29:47" x14ac:dyDescent="0.2">
      <c r="AC3917" s="50">
        <v>-10.8500000000078</v>
      </c>
      <c r="AU3917" s="200">
        <v>0.39150000000000001</v>
      </c>
    </row>
    <row r="3918" spans="29:47" x14ac:dyDescent="0.2">
      <c r="AC3918" s="50">
        <v>-10.8400000000078</v>
      </c>
      <c r="AU3918" s="200">
        <v>0.3916</v>
      </c>
    </row>
    <row r="3919" spans="29:47" x14ac:dyDescent="0.2">
      <c r="AC3919" s="50">
        <v>-10.8300000000078</v>
      </c>
      <c r="AU3919" s="200">
        <v>0.39169999999999999</v>
      </c>
    </row>
    <row r="3920" spans="29:47" x14ac:dyDescent="0.2">
      <c r="AC3920" s="50">
        <v>-10.8200000000078</v>
      </c>
      <c r="AU3920" s="200">
        <v>0.39179999999999998</v>
      </c>
    </row>
    <row r="3921" spans="29:47" x14ac:dyDescent="0.2">
      <c r="AC3921" s="50">
        <v>-10.8100000000078</v>
      </c>
      <c r="AU3921" s="200">
        <v>0.39190000000000003</v>
      </c>
    </row>
    <row r="3922" spans="29:47" x14ac:dyDescent="0.2">
      <c r="AC3922" s="50">
        <v>-10.800000000007801</v>
      </c>
      <c r="AU3922" s="200">
        <v>0.39200000000000002</v>
      </c>
    </row>
    <row r="3923" spans="29:47" x14ac:dyDescent="0.2">
      <c r="AC3923" s="50">
        <v>-10.790000000007799</v>
      </c>
      <c r="AU3923" s="200">
        <v>0.3921</v>
      </c>
    </row>
    <row r="3924" spans="29:47" x14ac:dyDescent="0.2">
      <c r="AC3924" s="50">
        <v>-10.780000000007799</v>
      </c>
      <c r="AU3924" s="200">
        <v>0.39219999999999999</v>
      </c>
    </row>
    <row r="3925" spans="29:47" x14ac:dyDescent="0.2">
      <c r="AC3925" s="50">
        <v>-10.7700000000078</v>
      </c>
      <c r="AU3925" s="200">
        <v>0.39229999999999998</v>
      </c>
    </row>
    <row r="3926" spans="29:47" x14ac:dyDescent="0.2">
      <c r="AC3926" s="50">
        <v>-10.7600000000078</v>
      </c>
      <c r="AU3926" s="200">
        <v>0.39240000000000003</v>
      </c>
    </row>
    <row r="3927" spans="29:47" x14ac:dyDescent="0.2">
      <c r="AC3927" s="50">
        <v>-10.7500000000078</v>
      </c>
      <c r="AU3927" s="200">
        <v>0.39250000000000002</v>
      </c>
    </row>
    <row r="3928" spans="29:47" x14ac:dyDescent="0.2">
      <c r="AC3928" s="50">
        <v>-10.7400000000078</v>
      </c>
      <c r="AU3928" s="200">
        <v>0.3926</v>
      </c>
    </row>
    <row r="3929" spans="29:47" x14ac:dyDescent="0.2">
      <c r="AC3929" s="50">
        <v>-10.7300000000078</v>
      </c>
      <c r="AU3929" s="200">
        <v>0.39269999999999999</v>
      </c>
    </row>
    <row r="3930" spans="29:47" x14ac:dyDescent="0.2">
      <c r="AC3930" s="50">
        <v>-10.720000000007801</v>
      </c>
      <c r="AU3930" s="200">
        <v>0.39279999999999998</v>
      </c>
    </row>
    <row r="3931" spans="29:47" x14ac:dyDescent="0.2">
      <c r="AC3931" s="50">
        <v>-10.710000000007801</v>
      </c>
      <c r="AU3931" s="200">
        <v>0.39290000000000003</v>
      </c>
    </row>
    <row r="3932" spans="29:47" x14ac:dyDescent="0.2">
      <c r="AC3932" s="50">
        <v>-10.700000000007799</v>
      </c>
      <c r="AU3932" s="200">
        <v>0.39300000000000002</v>
      </c>
    </row>
    <row r="3933" spans="29:47" x14ac:dyDescent="0.2">
      <c r="AC3933" s="50">
        <v>-10.690000000007799</v>
      </c>
      <c r="AU3933" s="200">
        <v>0.3931</v>
      </c>
    </row>
    <row r="3934" spans="29:47" x14ac:dyDescent="0.2">
      <c r="AC3934" s="50">
        <v>-10.6800000000078</v>
      </c>
      <c r="AU3934" s="200">
        <v>0.39319999999999999</v>
      </c>
    </row>
    <row r="3935" spans="29:47" x14ac:dyDescent="0.2">
      <c r="AC3935" s="50">
        <v>-10.6700000000078</v>
      </c>
      <c r="AU3935" s="200">
        <v>0.39329999999999998</v>
      </c>
    </row>
    <row r="3936" spans="29:47" x14ac:dyDescent="0.2">
      <c r="AC3936" s="50">
        <v>-10.6600000000078</v>
      </c>
      <c r="AU3936" s="200">
        <v>0.39340000000000003</v>
      </c>
    </row>
    <row r="3937" spans="29:47" x14ac:dyDescent="0.2">
      <c r="AC3937" s="50">
        <v>-10.6500000000078</v>
      </c>
      <c r="AU3937" s="200">
        <v>0.39350000000000002</v>
      </c>
    </row>
    <row r="3938" spans="29:47" x14ac:dyDescent="0.2">
      <c r="AC3938" s="50">
        <v>-10.640000000007801</v>
      </c>
      <c r="AU3938" s="200">
        <v>0.39360000000000001</v>
      </c>
    </row>
    <row r="3939" spans="29:47" x14ac:dyDescent="0.2">
      <c r="AC3939" s="50">
        <v>-10.630000000007801</v>
      </c>
      <c r="AU3939" s="200">
        <v>0.39369999999999999</v>
      </c>
    </row>
    <row r="3940" spans="29:47" x14ac:dyDescent="0.2">
      <c r="AC3940" s="50">
        <v>-10.620000000007799</v>
      </c>
      <c r="AU3940" s="200">
        <v>0.39379999999999998</v>
      </c>
    </row>
    <row r="3941" spans="29:47" x14ac:dyDescent="0.2">
      <c r="AC3941" s="50">
        <v>-10.610000000007799</v>
      </c>
      <c r="AU3941" s="200">
        <v>0.39389999999999997</v>
      </c>
    </row>
    <row r="3942" spans="29:47" x14ac:dyDescent="0.2">
      <c r="AC3942" s="50">
        <v>-10.6000000000078</v>
      </c>
      <c r="AU3942" s="200">
        <v>0.39400000000000002</v>
      </c>
    </row>
    <row r="3943" spans="29:47" x14ac:dyDescent="0.2">
      <c r="AC3943" s="50">
        <v>-10.5900000000078</v>
      </c>
      <c r="AU3943" s="200">
        <v>0.39410000000000001</v>
      </c>
    </row>
    <row r="3944" spans="29:47" x14ac:dyDescent="0.2">
      <c r="AC3944" s="50">
        <v>-10.5800000000078</v>
      </c>
      <c r="AU3944" s="200">
        <v>0.39419999999999999</v>
      </c>
    </row>
    <row r="3945" spans="29:47" x14ac:dyDescent="0.2">
      <c r="AC3945" s="50">
        <v>-10.5700000000078</v>
      </c>
      <c r="AU3945" s="200">
        <v>0.39429999999999998</v>
      </c>
    </row>
    <row r="3946" spans="29:47" x14ac:dyDescent="0.2">
      <c r="AC3946" s="50">
        <v>-10.5600000000078</v>
      </c>
      <c r="AU3946" s="200">
        <v>0.39439999999999997</v>
      </c>
    </row>
    <row r="3947" spans="29:47" x14ac:dyDescent="0.2">
      <c r="AC3947" s="50">
        <v>-10.550000000007801</v>
      </c>
      <c r="AU3947" s="200">
        <v>0.39450000000000002</v>
      </c>
    </row>
    <row r="3948" spans="29:47" x14ac:dyDescent="0.2">
      <c r="AC3948" s="50">
        <v>-10.5400000000079</v>
      </c>
      <c r="AU3948" s="200">
        <v>0.39460000000000001</v>
      </c>
    </row>
    <row r="3949" spans="29:47" x14ac:dyDescent="0.2">
      <c r="AC3949" s="50">
        <v>-10.530000000007901</v>
      </c>
      <c r="AU3949" s="200">
        <v>0.3947</v>
      </c>
    </row>
    <row r="3950" spans="29:47" x14ac:dyDescent="0.2">
      <c r="AC3950" s="50">
        <v>-10.520000000007901</v>
      </c>
      <c r="AU3950" s="200">
        <v>0.39479999999999998</v>
      </c>
    </row>
    <row r="3951" spans="29:47" x14ac:dyDescent="0.2">
      <c r="AC3951" s="50">
        <v>-10.510000000007899</v>
      </c>
      <c r="AU3951" s="200">
        <v>0.39489999999999997</v>
      </c>
    </row>
    <row r="3952" spans="29:47" x14ac:dyDescent="0.2">
      <c r="AC3952" s="50">
        <v>-10.500000000007899</v>
      </c>
      <c r="AU3952" s="200">
        <v>0.39500000000000002</v>
      </c>
    </row>
    <row r="3953" spans="29:47" x14ac:dyDescent="0.2">
      <c r="AC3953" s="50">
        <v>-10.4900000000079</v>
      </c>
      <c r="AU3953" s="200">
        <v>0.39510000000000001</v>
      </c>
    </row>
    <row r="3954" spans="29:47" x14ac:dyDescent="0.2">
      <c r="AC3954" s="50">
        <v>-10.4800000000079</v>
      </c>
      <c r="AU3954" s="200">
        <v>0.3952</v>
      </c>
    </row>
    <row r="3955" spans="29:47" x14ac:dyDescent="0.2">
      <c r="AC3955" s="50">
        <v>-10.4700000000079</v>
      </c>
      <c r="AU3955" s="200">
        <v>0.39529999999999998</v>
      </c>
    </row>
    <row r="3956" spans="29:47" x14ac:dyDescent="0.2">
      <c r="AC3956" s="50">
        <v>-10.4600000000079</v>
      </c>
      <c r="AU3956" s="200">
        <v>0.39539999999999997</v>
      </c>
    </row>
    <row r="3957" spans="29:47" x14ac:dyDescent="0.2">
      <c r="AC3957" s="50">
        <v>-10.450000000007901</v>
      </c>
      <c r="AU3957" s="200">
        <v>0.39550000000000002</v>
      </c>
    </row>
    <row r="3958" spans="29:47" x14ac:dyDescent="0.2">
      <c r="AC3958" s="50">
        <v>-10.440000000007901</v>
      </c>
      <c r="AU3958" s="200">
        <v>0.39560000000000001</v>
      </c>
    </row>
    <row r="3959" spans="29:47" x14ac:dyDescent="0.2">
      <c r="AC3959" s="50">
        <v>-10.430000000007899</v>
      </c>
      <c r="AU3959" s="200">
        <v>0.3957</v>
      </c>
    </row>
    <row r="3960" spans="29:47" x14ac:dyDescent="0.2">
      <c r="AC3960" s="50">
        <v>-10.420000000007899</v>
      </c>
      <c r="AU3960" s="200">
        <v>0.39579999999999999</v>
      </c>
    </row>
    <row r="3961" spans="29:47" x14ac:dyDescent="0.2">
      <c r="AC3961" s="50">
        <v>-10.4100000000079</v>
      </c>
      <c r="AU3961" s="200">
        <v>0.39589999999999997</v>
      </c>
    </row>
    <row r="3962" spans="29:47" x14ac:dyDescent="0.2">
      <c r="AC3962" s="50">
        <v>-10.4000000000079</v>
      </c>
      <c r="AU3962" s="200">
        <v>0.39600000000000002</v>
      </c>
    </row>
    <row r="3963" spans="29:47" x14ac:dyDescent="0.2">
      <c r="AC3963" s="50">
        <v>-10.3900000000079</v>
      </c>
      <c r="AU3963" s="200">
        <v>0.39610000000000001</v>
      </c>
    </row>
    <row r="3964" spans="29:47" x14ac:dyDescent="0.2">
      <c r="AC3964" s="50">
        <v>-10.3800000000079</v>
      </c>
      <c r="AU3964" s="200">
        <v>0.3962</v>
      </c>
    </row>
    <row r="3965" spans="29:47" x14ac:dyDescent="0.2">
      <c r="AC3965" s="50">
        <v>-10.3700000000079</v>
      </c>
      <c r="AU3965" s="200">
        <v>0.39629999999999999</v>
      </c>
    </row>
    <row r="3966" spans="29:47" x14ac:dyDescent="0.2">
      <c r="AC3966" s="50">
        <v>-10.360000000007901</v>
      </c>
      <c r="AU3966" s="200">
        <v>0.39639999999999997</v>
      </c>
    </row>
    <row r="3967" spans="29:47" x14ac:dyDescent="0.2">
      <c r="AC3967" s="50">
        <v>-10.350000000007901</v>
      </c>
      <c r="AU3967" s="200">
        <v>0.39650000000000002</v>
      </c>
    </row>
    <row r="3968" spans="29:47" x14ac:dyDescent="0.2">
      <c r="AC3968" s="50">
        <v>-10.340000000007899</v>
      </c>
      <c r="AU3968" s="200">
        <v>0.39660000000000001</v>
      </c>
    </row>
    <row r="3969" spans="29:47" x14ac:dyDescent="0.2">
      <c r="AC3969" s="50">
        <v>-10.3300000000079</v>
      </c>
      <c r="AU3969" s="200">
        <v>0.3967</v>
      </c>
    </row>
    <row r="3970" spans="29:47" x14ac:dyDescent="0.2">
      <c r="AC3970" s="50">
        <v>-10.3200000000079</v>
      </c>
      <c r="AU3970" s="200">
        <v>0.39679999999999999</v>
      </c>
    </row>
    <row r="3971" spans="29:47" x14ac:dyDescent="0.2">
      <c r="AC3971" s="50">
        <v>-10.3100000000079</v>
      </c>
      <c r="AU3971" s="200">
        <v>0.39689999999999998</v>
      </c>
    </row>
    <row r="3972" spans="29:47" x14ac:dyDescent="0.2">
      <c r="AC3972" s="50">
        <v>-10.3000000000079</v>
      </c>
      <c r="AU3972" s="200">
        <v>0.39700000000000002</v>
      </c>
    </row>
    <row r="3973" spans="29:47" x14ac:dyDescent="0.2">
      <c r="AC3973" s="50">
        <v>-10.2900000000079</v>
      </c>
      <c r="AU3973" s="200">
        <v>0.39710000000000001</v>
      </c>
    </row>
    <row r="3974" spans="29:47" x14ac:dyDescent="0.2">
      <c r="AC3974" s="50">
        <v>-10.280000000007901</v>
      </c>
      <c r="AU3974" s="200">
        <v>0.3972</v>
      </c>
    </row>
    <row r="3975" spans="29:47" x14ac:dyDescent="0.2">
      <c r="AC3975" s="50">
        <v>-10.270000000007901</v>
      </c>
      <c r="AU3975" s="200">
        <v>0.39729999999999999</v>
      </c>
    </row>
    <row r="3976" spans="29:47" x14ac:dyDescent="0.2">
      <c r="AC3976" s="50">
        <v>-10.260000000007899</v>
      </c>
      <c r="AU3976" s="200">
        <v>0.39739999999999998</v>
      </c>
    </row>
    <row r="3977" spans="29:47" x14ac:dyDescent="0.2">
      <c r="AC3977" s="50">
        <v>-10.250000000007899</v>
      </c>
      <c r="AU3977" s="200">
        <v>0.39750000000000002</v>
      </c>
    </row>
    <row r="3978" spans="29:47" x14ac:dyDescent="0.2">
      <c r="AC3978" s="50">
        <v>-10.2400000000079</v>
      </c>
      <c r="AU3978" s="200">
        <v>0.39760000000000001</v>
      </c>
    </row>
    <row r="3979" spans="29:47" x14ac:dyDescent="0.2">
      <c r="AC3979" s="50">
        <v>-10.2300000000079</v>
      </c>
      <c r="AU3979" s="200">
        <v>0.3977</v>
      </c>
    </row>
    <row r="3980" spans="29:47" x14ac:dyDescent="0.2">
      <c r="AC3980" s="50">
        <v>-10.2200000000079</v>
      </c>
      <c r="AU3980" s="200">
        <v>0.39779999999999999</v>
      </c>
    </row>
    <row r="3981" spans="29:47" x14ac:dyDescent="0.2">
      <c r="AC3981" s="50">
        <v>-10.2100000000079</v>
      </c>
      <c r="AU3981" s="200">
        <v>0.39789999999999998</v>
      </c>
    </row>
    <row r="3982" spans="29:47" x14ac:dyDescent="0.2">
      <c r="AC3982" s="50">
        <v>-10.200000000007901</v>
      </c>
      <c r="AU3982" s="200">
        <v>0.39800000000000002</v>
      </c>
    </row>
    <row r="3983" spans="29:47" x14ac:dyDescent="0.2">
      <c r="AC3983" s="50">
        <v>-10.190000000007901</v>
      </c>
      <c r="AU3983" s="200">
        <v>0.39810000000000001</v>
      </c>
    </row>
    <row r="3984" spans="29:47" x14ac:dyDescent="0.2">
      <c r="AC3984" s="50">
        <v>-10.180000000007899</v>
      </c>
      <c r="AU3984" s="200">
        <v>0.3982</v>
      </c>
    </row>
    <row r="3985" spans="29:47" x14ac:dyDescent="0.2">
      <c r="AC3985" s="50">
        <v>-10.170000000007899</v>
      </c>
      <c r="AU3985" s="200">
        <v>0.39829999999999999</v>
      </c>
    </row>
    <row r="3986" spans="29:47" x14ac:dyDescent="0.2">
      <c r="AC3986" s="50">
        <v>-10.1600000000079</v>
      </c>
      <c r="AU3986" s="200">
        <v>0.39839999999999998</v>
      </c>
    </row>
    <row r="3987" spans="29:47" x14ac:dyDescent="0.2">
      <c r="AC3987" s="50">
        <v>-10.1500000000079</v>
      </c>
      <c r="AU3987" s="200">
        <v>0.39850000000000002</v>
      </c>
    </row>
    <row r="3988" spans="29:47" x14ac:dyDescent="0.2">
      <c r="AC3988" s="50">
        <v>-10.1400000000079</v>
      </c>
      <c r="AU3988" s="200">
        <v>0.39860000000000001</v>
      </c>
    </row>
    <row r="3989" spans="29:47" x14ac:dyDescent="0.2">
      <c r="AC3989" s="50">
        <v>-10.1300000000079</v>
      </c>
      <c r="AU3989" s="200">
        <v>0.3987</v>
      </c>
    </row>
    <row r="3990" spans="29:47" x14ac:dyDescent="0.2">
      <c r="AC3990" s="50">
        <v>-10.1200000000079</v>
      </c>
      <c r="AU3990" s="200">
        <v>0.39879999999999999</v>
      </c>
    </row>
    <row r="3991" spans="29:47" x14ac:dyDescent="0.2">
      <c r="AC3991" s="50">
        <v>-10.110000000007901</v>
      </c>
      <c r="AU3991" s="200">
        <v>0.39889999999999998</v>
      </c>
    </row>
    <row r="3992" spans="29:47" x14ac:dyDescent="0.2">
      <c r="AC3992" s="50">
        <v>-10.100000000007901</v>
      </c>
      <c r="AU3992" s="200">
        <v>0.39900000000000002</v>
      </c>
    </row>
    <row r="3993" spans="29:47" x14ac:dyDescent="0.2">
      <c r="AC3993" s="50">
        <v>-10.090000000007899</v>
      </c>
      <c r="AU3993" s="200">
        <v>0.39910000000000001</v>
      </c>
    </row>
    <row r="3994" spans="29:47" x14ac:dyDescent="0.2">
      <c r="AC3994" s="50">
        <v>-10.0800000000079</v>
      </c>
      <c r="AU3994" s="200">
        <v>0.3992</v>
      </c>
    </row>
    <row r="3995" spans="29:47" x14ac:dyDescent="0.2">
      <c r="AC3995" s="50">
        <v>-10.0700000000079</v>
      </c>
      <c r="AU3995" s="200">
        <v>0.39929999999999999</v>
      </c>
    </row>
    <row r="3996" spans="29:47" x14ac:dyDescent="0.2">
      <c r="AC3996" s="50">
        <v>-10.0600000000079</v>
      </c>
      <c r="AU3996" s="200">
        <v>0.39939999999999998</v>
      </c>
    </row>
    <row r="3997" spans="29:47" x14ac:dyDescent="0.2">
      <c r="AC3997" s="50">
        <v>-10.0500000000079</v>
      </c>
      <c r="AU3997" s="200">
        <v>0.39950000000000002</v>
      </c>
    </row>
    <row r="3998" spans="29:47" x14ac:dyDescent="0.2">
      <c r="AC3998" s="50">
        <v>-10.040000000008</v>
      </c>
      <c r="AU3998" s="200">
        <v>0.39960000000000001</v>
      </c>
    </row>
    <row r="3999" spans="29:47" x14ac:dyDescent="0.2">
      <c r="AC3999" s="50">
        <v>-10.030000000008</v>
      </c>
      <c r="AU3999" s="200">
        <v>0.3997</v>
      </c>
    </row>
    <row r="4000" spans="29:47" x14ac:dyDescent="0.2">
      <c r="AC4000" s="50">
        <v>-10.020000000008</v>
      </c>
      <c r="AU4000" s="200">
        <v>0.39979999999999999</v>
      </c>
    </row>
    <row r="4001" spans="29:47" x14ac:dyDescent="0.2">
      <c r="AC4001" s="50">
        <v>-10.010000000008</v>
      </c>
      <c r="AU4001" s="200">
        <v>0.39989999999999998</v>
      </c>
    </row>
    <row r="4002" spans="29:47" x14ac:dyDescent="0.2">
      <c r="AC4002" s="50">
        <v>-10.000000000008001</v>
      </c>
      <c r="AU4002" s="200">
        <v>0.4</v>
      </c>
    </row>
    <row r="4003" spans="29:47" x14ac:dyDescent="0.2">
      <c r="AC4003" s="50">
        <v>-9.9900000000079991</v>
      </c>
      <c r="AU4003" s="200">
        <v>0.40010000000000001</v>
      </c>
    </row>
    <row r="4004" spans="29:47" x14ac:dyDescent="0.2">
      <c r="AC4004" s="50">
        <v>-9.9800000000079994</v>
      </c>
      <c r="AU4004" s="200">
        <v>0.4002</v>
      </c>
    </row>
    <row r="4005" spans="29:47" x14ac:dyDescent="0.2">
      <c r="AC4005" s="50">
        <v>-9.9700000000079996</v>
      </c>
      <c r="AU4005" s="200">
        <v>0.40029999999999999</v>
      </c>
    </row>
    <row r="4006" spans="29:47" x14ac:dyDescent="0.2">
      <c r="AC4006" s="50">
        <v>-9.9600000000079998</v>
      </c>
      <c r="AU4006" s="200">
        <v>0.40039999999999998</v>
      </c>
    </row>
    <row r="4007" spans="29:47" x14ac:dyDescent="0.2">
      <c r="AC4007" s="50">
        <v>-9.950000000008</v>
      </c>
      <c r="AU4007" s="200">
        <v>0.40050000000000002</v>
      </c>
    </row>
    <row r="4008" spans="29:47" x14ac:dyDescent="0.2">
      <c r="AC4008" s="50">
        <v>-9.9400000000080002</v>
      </c>
      <c r="AU4008" s="200">
        <v>0.40060000000000001</v>
      </c>
    </row>
    <row r="4009" spans="29:47" x14ac:dyDescent="0.2">
      <c r="AC4009" s="50">
        <v>-9.9300000000080004</v>
      </c>
      <c r="AU4009" s="200">
        <v>0.4007</v>
      </c>
    </row>
    <row r="4010" spans="29:47" x14ac:dyDescent="0.2">
      <c r="AC4010" s="50">
        <v>-9.9200000000080006</v>
      </c>
      <c r="AU4010" s="200">
        <v>0.40079999999999999</v>
      </c>
    </row>
    <row r="4011" spans="29:47" x14ac:dyDescent="0.2">
      <c r="AC4011" s="50">
        <v>-9.9100000000080009</v>
      </c>
      <c r="AU4011" s="200">
        <v>0.40089999999999998</v>
      </c>
    </row>
    <row r="4012" spans="29:47" x14ac:dyDescent="0.2">
      <c r="AC4012" s="50">
        <v>-9.9000000000079993</v>
      </c>
      <c r="AU4012" s="200">
        <v>0.40100000000000002</v>
      </c>
    </row>
    <row r="4013" spans="29:47" x14ac:dyDescent="0.2">
      <c r="AC4013" s="50">
        <v>-9.8900000000079995</v>
      </c>
      <c r="AU4013" s="200">
        <v>0.40110000000000001</v>
      </c>
    </row>
    <row r="4014" spans="29:47" x14ac:dyDescent="0.2">
      <c r="AC4014" s="50">
        <v>-9.8800000000079997</v>
      </c>
      <c r="AU4014" s="200">
        <v>0.4012</v>
      </c>
    </row>
    <row r="4015" spans="29:47" x14ac:dyDescent="0.2">
      <c r="AC4015" s="50">
        <v>-9.8700000000079999</v>
      </c>
      <c r="AU4015" s="200">
        <v>0.40129999999999999</v>
      </c>
    </row>
    <row r="4016" spans="29:47" x14ac:dyDescent="0.2">
      <c r="AC4016" s="50">
        <v>-9.8600000000080001</v>
      </c>
      <c r="AU4016" s="200">
        <v>0.40139999999999998</v>
      </c>
    </row>
    <row r="4017" spans="29:47" x14ac:dyDescent="0.2">
      <c r="AC4017" s="50">
        <v>-9.8500000000080004</v>
      </c>
      <c r="AU4017" s="200">
        <v>0.40150000000000002</v>
      </c>
    </row>
    <row r="4018" spans="29:47" x14ac:dyDescent="0.2">
      <c r="AC4018" s="50">
        <v>-9.8400000000080006</v>
      </c>
      <c r="AU4018" s="200">
        <v>0.40160000000000001</v>
      </c>
    </row>
    <row r="4019" spans="29:47" x14ac:dyDescent="0.2">
      <c r="AC4019" s="50">
        <v>-9.8300000000080008</v>
      </c>
      <c r="AU4019" s="200">
        <v>0.4017</v>
      </c>
    </row>
    <row r="4020" spans="29:47" x14ac:dyDescent="0.2">
      <c r="AC4020" s="50">
        <v>-9.8200000000079992</v>
      </c>
      <c r="AU4020" s="200">
        <v>0.40179999999999999</v>
      </c>
    </row>
    <row r="4021" spans="29:47" x14ac:dyDescent="0.2">
      <c r="AC4021" s="50">
        <v>-9.8100000000079994</v>
      </c>
      <c r="AU4021" s="200">
        <v>0.40189999999999998</v>
      </c>
    </row>
    <row r="4022" spans="29:47" x14ac:dyDescent="0.2">
      <c r="AC4022" s="50">
        <v>-9.8000000000079996</v>
      </c>
      <c r="AU4022" s="200">
        <v>0.40200000000000002</v>
      </c>
    </row>
    <row r="4023" spans="29:47" x14ac:dyDescent="0.2">
      <c r="AC4023" s="50">
        <v>-9.7900000000079999</v>
      </c>
      <c r="AU4023" s="200">
        <v>0.40210000000000001</v>
      </c>
    </row>
    <row r="4024" spans="29:47" x14ac:dyDescent="0.2">
      <c r="AC4024" s="50">
        <v>-9.7800000000080001</v>
      </c>
      <c r="AU4024" s="200">
        <v>0.4022</v>
      </c>
    </row>
    <row r="4025" spans="29:47" x14ac:dyDescent="0.2">
      <c r="AC4025" s="50">
        <v>-9.7700000000080003</v>
      </c>
      <c r="AU4025" s="200">
        <v>0.40229999999999999</v>
      </c>
    </row>
    <row r="4026" spans="29:47" x14ac:dyDescent="0.2">
      <c r="AC4026" s="50">
        <v>-9.7600000000080005</v>
      </c>
      <c r="AU4026" s="200">
        <v>0.40239999999999998</v>
      </c>
    </row>
    <row r="4027" spans="29:47" x14ac:dyDescent="0.2">
      <c r="AC4027" s="50">
        <v>-9.7500000000080007</v>
      </c>
      <c r="AU4027" s="200">
        <v>0.40250000000000002</v>
      </c>
    </row>
    <row r="4028" spans="29:47" x14ac:dyDescent="0.2">
      <c r="AC4028" s="50">
        <v>-9.7400000000079991</v>
      </c>
      <c r="AU4028" s="200">
        <v>0.40260000000000001</v>
      </c>
    </row>
    <row r="4029" spans="29:47" x14ac:dyDescent="0.2">
      <c r="AC4029" s="50">
        <v>-9.7300000000079994</v>
      </c>
      <c r="AU4029" s="200">
        <v>0.4027</v>
      </c>
    </row>
    <row r="4030" spans="29:47" x14ac:dyDescent="0.2">
      <c r="AC4030" s="50">
        <v>-9.7200000000079996</v>
      </c>
      <c r="AU4030" s="200">
        <v>0.40279999999999999</v>
      </c>
    </row>
    <row r="4031" spans="29:47" x14ac:dyDescent="0.2">
      <c r="AC4031" s="50">
        <v>-9.7100000000079998</v>
      </c>
      <c r="AU4031" s="200">
        <v>0.40289999999999998</v>
      </c>
    </row>
    <row r="4032" spans="29:47" x14ac:dyDescent="0.2">
      <c r="AC4032" s="50">
        <v>-9.700000000008</v>
      </c>
      <c r="AU4032" s="200">
        <v>0.40300000000000002</v>
      </c>
    </row>
    <row r="4033" spans="29:47" x14ac:dyDescent="0.2">
      <c r="AC4033" s="50">
        <v>-9.6900000000080002</v>
      </c>
      <c r="AU4033" s="200">
        <v>0.40310000000000001</v>
      </c>
    </row>
    <row r="4034" spans="29:47" x14ac:dyDescent="0.2">
      <c r="AC4034" s="50">
        <v>-9.6800000000080004</v>
      </c>
      <c r="AU4034" s="200">
        <v>0.4032</v>
      </c>
    </row>
    <row r="4035" spans="29:47" x14ac:dyDescent="0.2">
      <c r="AC4035" s="50">
        <v>-9.6700000000080006</v>
      </c>
      <c r="AU4035" s="200">
        <v>0.40329999999999999</v>
      </c>
    </row>
    <row r="4036" spans="29:47" x14ac:dyDescent="0.2">
      <c r="AC4036" s="50">
        <v>-9.6600000000080009</v>
      </c>
      <c r="AU4036" s="200">
        <v>0.40339999999999998</v>
      </c>
    </row>
    <row r="4037" spans="29:47" x14ac:dyDescent="0.2">
      <c r="AC4037" s="50">
        <v>-9.6500000000079993</v>
      </c>
      <c r="AU4037" s="200">
        <v>0.40350000000000003</v>
      </c>
    </row>
    <row r="4038" spans="29:47" x14ac:dyDescent="0.2">
      <c r="AC4038" s="50">
        <v>-9.6400000000079995</v>
      </c>
      <c r="AU4038" s="200">
        <v>0.40360000000000001</v>
      </c>
    </row>
    <row r="4039" spans="29:47" x14ac:dyDescent="0.2">
      <c r="AC4039" s="50">
        <v>-9.6300000000079997</v>
      </c>
      <c r="AU4039" s="200">
        <v>0.4037</v>
      </c>
    </row>
    <row r="4040" spans="29:47" x14ac:dyDescent="0.2">
      <c r="AC4040" s="50">
        <v>-9.6200000000079999</v>
      </c>
      <c r="AU4040" s="200">
        <v>0.40379999999999999</v>
      </c>
    </row>
    <row r="4041" spans="29:47" x14ac:dyDescent="0.2">
      <c r="AC4041" s="50">
        <v>-9.6100000000080001</v>
      </c>
      <c r="AU4041" s="200">
        <v>0.40389999999999998</v>
      </c>
    </row>
    <row r="4042" spans="29:47" x14ac:dyDescent="0.2">
      <c r="AC4042" s="50">
        <v>-9.6000000000080004</v>
      </c>
      <c r="AU4042" s="200">
        <v>0.40400000000000003</v>
      </c>
    </row>
    <row r="4043" spans="29:47" x14ac:dyDescent="0.2">
      <c r="AC4043" s="50">
        <v>-9.5900000000080006</v>
      </c>
      <c r="AU4043" s="200">
        <v>0.40410000000000001</v>
      </c>
    </row>
    <row r="4044" spans="29:47" x14ac:dyDescent="0.2">
      <c r="AC4044" s="50">
        <v>-9.5800000000080008</v>
      </c>
      <c r="AU4044" s="200">
        <v>0.4042</v>
      </c>
    </row>
    <row r="4045" spans="29:47" x14ac:dyDescent="0.2">
      <c r="AC4045" s="50">
        <v>-9.5700000000079992</v>
      </c>
      <c r="AU4045" s="200">
        <v>0.40429999999999999</v>
      </c>
    </row>
    <row r="4046" spans="29:47" x14ac:dyDescent="0.2">
      <c r="AC4046" s="50">
        <v>-9.5600000000079994</v>
      </c>
      <c r="AU4046" s="200">
        <v>0.40439999999999998</v>
      </c>
    </row>
    <row r="4047" spans="29:47" x14ac:dyDescent="0.2">
      <c r="AC4047" s="50">
        <v>-9.5500000000079996</v>
      </c>
      <c r="AU4047" s="200">
        <v>0.40450000000000003</v>
      </c>
    </row>
    <row r="4048" spans="29:47" x14ac:dyDescent="0.2">
      <c r="AC4048" s="50">
        <v>-9.5400000000079999</v>
      </c>
      <c r="AU4048" s="200">
        <v>0.40460000000000002</v>
      </c>
    </row>
    <row r="4049" spans="29:47" x14ac:dyDescent="0.2">
      <c r="AC4049" s="50">
        <v>-9.5300000000080995</v>
      </c>
      <c r="AU4049" s="200">
        <v>0.4047</v>
      </c>
    </row>
    <row r="4050" spans="29:47" x14ac:dyDescent="0.2">
      <c r="AC4050" s="50">
        <v>-9.5200000000080998</v>
      </c>
      <c r="AU4050" s="200">
        <v>0.40479999999999999</v>
      </c>
    </row>
    <row r="4051" spans="29:47" x14ac:dyDescent="0.2">
      <c r="AC4051" s="50">
        <v>-9.5100000000081</v>
      </c>
      <c r="AU4051" s="200">
        <v>0.40489999999999998</v>
      </c>
    </row>
    <row r="4052" spans="29:47" x14ac:dyDescent="0.2">
      <c r="AC4052" s="50">
        <v>-9.5000000000081002</v>
      </c>
      <c r="AU4052" s="200">
        <v>0.40500000000000003</v>
      </c>
    </row>
    <row r="4053" spans="29:47" x14ac:dyDescent="0.2">
      <c r="AC4053" s="50">
        <v>-9.4900000000081004</v>
      </c>
      <c r="AU4053" s="200">
        <v>0.40510000000000002</v>
      </c>
    </row>
    <row r="4054" spans="29:47" x14ac:dyDescent="0.2">
      <c r="AC4054" s="50">
        <v>-9.4800000000081006</v>
      </c>
      <c r="AU4054" s="200">
        <v>0.4052</v>
      </c>
    </row>
    <row r="4055" spans="29:47" x14ac:dyDescent="0.2">
      <c r="AC4055" s="50">
        <v>-9.4700000000081008</v>
      </c>
      <c r="AU4055" s="200">
        <v>0.40529999999999999</v>
      </c>
    </row>
    <row r="4056" spans="29:47" x14ac:dyDescent="0.2">
      <c r="AC4056" s="50">
        <v>-9.4600000000080993</v>
      </c>
      <c r="AU4056" s="200">
        <v>0.40539999999999998</v>
      </c>
    </row>
    <row r="4057" spans="29:47" x14ac:dyDescent="0.2">
      <c r="AC4057" s="50">
        <v>-9.4500000000080995</v>
      </c>
      <c r="AU4057" s="200">
        <v>0.40550000000000003</v>
      </c>
    </row>
    <row r="4058" spans="29:47" x14ac:dyDescent="0.2">
      <c r="AC4058" s="50">
        <v>-9.4400000000080997</v>
      </c>
      <c r="AU4058" s="200">
        <v>0.40560000000000002</v>
      </c>
    </row>
    <row r="4059" spans="29:47" x14ac:dyDescent="0.2">
      <c r="AC4059" s="50">
        <v>-9.4300000000080999</v>
      </c>
      <c r="AU4059" s="200">
        <v>0.40570000000000001</v>
      </c>
    </row>
    <row r="4060" spans="29:47" x14ac:dyDescent="0.2">
      <c r="AC4060" s="50">
        <v>-9.4200000000081001</v>
      </c>
      <c r="AU4060" s="200">
        <v>0.40579999999999999</v>
      </c>
    </row>
    <row r="4061" spans="29:47" x14ac:dyDescent="0.2">
      <c r="AC4061" s="50">
        <v>-9.4100000000081003</v>
      </c>
      <c r="AU4061" s="200">
        <v>0.40589999999999998</v>
      </c>
    </row>
    <row r="4062" spans="29:47" x14ac:dyDescent="0.2">
      <c r="AC4062" s="50">
        <v>-9.4000000000081005</v>
      </c>
      <c r="AU4062" s="200">
        <v>0.40600000000000003</v>
      </c>
    </row>
    <row r="4063" spans="29:47" x14ac:dyDescent="0.2">
      <c r="AC4063" s="50">
        <v>-9.3900000000081008</v>
      </c>
      <c r="AU4063" s="200">
        <v>0.40610000000000002</v>
      </c>
    </row>
    <row r="4064" spans="29:47" x14ac:dyDescent="0.2">
      <c r="AC4064" s="50">
        <v>-9.3800000000080992</v>
      </c>
      <c r="AU4064" s="200">
        <v>0.40620000000000001</v>
      </c>
    </row>
    <row r="4065" spans="29:47" x14ac:dyDescent="0.2">
      <c r="AC4065" s="50">
        <v>-9.3700000000080994</v>
      </c>
      <c r="AU4065" s="200">
        <v>0.40629999999999999</v>
      </c>
    </row>
    <row r="4066" spans="29:47" x14ac:dyDescent="0.2">
      <c r="AC4066" s="50">
        <v>-9.3600000000080996</v>
      </c>
      <c r="AU4066" s="200">
        <v>0.40639999999999998</v>
      </c>
    </row>
    <row r="4067" spans="29:47" x14ac:dyDescent="0.2">
      <c r="AC4067" s="50">
        <v>-9.3500000000080998</v>
      </c>
      <c r="AU4067" s="200">
        <v>0.40649999999999997</v>
      </c>
    </row>
    <row r="4068" spans="29:47" x14ac:dyDescent="0.2">
      <c r="AC4068" s="50">
        <v>-9.3400000000081</v>
      </c>
      <c r="AU4068" s="200">
        <v>0.40660000000000002</v>
      </c>
    </row>
    <row r="4069" spans="29:47" x14ac:dyDescent="0.2">
      <c r="AC4069" s="50">
        <v>-9.3300000000081003</v>
      </c>
      <c r="AU4069" s="200">
        <v>0.40670000000000001</v>
      </c>
    </row>
    <row r="4070" spans="29:47" x14ac:dyDescent="0.2">
      <c r="AC4070" s="50">
        <v>-9.3200000000081005</v>
      </c>
      <c r="AU4070" s="200">
        <v>0.40679999999999999</v>
      </c>
    </row>
    <row r="4071" spans="29:47" x14ac:dyDescent="0.2">
      <c r="AC4071" s="50">
        <v>-9.3100000000081007</v>
      </c>
      <c r="AU4071" s="200">
        <v>0.40689999999999998</v>
      </c>
    </row>
    <row r="4072" spans="29:47" x14ac:dyDescent="0.2">
      <c r="AC4072" s="50">
        <v>-9.3000000000080991</v>
      </c>
      <c r="AU4072" s="200">
        <v>0.40699999999999997</v>
      </c>
    </row>
    <row r="4073" spans="29:47" x14ac:dyDescent="0.2">
      <c r="AC4073" s="50">
        <v>-9.2900000000080993</v>
      </c>
      <c r="AU4073" s="200">
        <v>0.40710000000000002</v>
      </c>
    </row>
    <row r="4074" spans="29:47" x14ac:dyDescent="0.2">
      <c r="AC4074" s="50">
        <v>-9.2800000000080995</v>
      </c>
      <c r="AU4074" s="200">
        <v>0.40720000000000001</v>
      </c>
    </row>
    <row r="4075" spans="29:47" x14ac:dyDescent="0.2">
      <c r="AC4075" s="50">
        <v>-9.2700000000080998</v>
      </c>
      <c r="AU4075" s="200">
        <v>0.4073</v>
      </c>
    </row>
    <row r="4076" spans="29:47" x14ac:dyDescent="0.2">
      <c r="AC4076" s="50">
        <v>-9.2600000000081</v>
      </c>
      <c r="AU4076" s="200">
        <v>0.40739999999999998</v>
      </c>
    </row>
    <row r="4077" spans="29:47" x14ac:dyDescent="0.2">
      <c r="AC4077" s="50">
        <v>-9.2500000000081002</v>
      </c>
      <c r="AU4077" s="200">
        <v>0.40749999999999997</v>
      </c>
    </row>
    <row r="4078" spans="29:47" x14ac:dyDescent="0.2">
      <c r="AC4078" s="50">
        <v>-9.2400000000081004</v>
      </c>
      <c r="AU4078" s="200">
        <v>0.40760000000000002</v>
      </c>
    </row>
    <row r="4079" spans="29:47" x14ac:dyDescent="0.2">
      <c r="AC4079" s="50">
        <v>-9.2300000000081006</v>
      </c>
      <c r="AU4079" s="200">
        <v>0.40770000000000001</v>
      </c>
    </row>
    <row r="4080" spans="29:47" x14ac:dyDescent="0.2">
      <c r="AC4080" s="50">
        <v>-9.2200000000081008</v>
      </c>
      <c r="AU4080" s="200">
        <v>0.4078</v>
      </c>
    </row>
    <row r="4081" spans="29:47" x14ac:dyDescent="0.2">
      <c r="AC4081" s="50">
        <v>-9.2100000000080993</v>
      </c>
      <c r="AU4081" s="200">
        <v>0.40789999999999998</v>
      </c>
    </row>
    <row r="4082" spans="29:47" x14ac:dyDescent="0.2">
      <c r="AC4082" s="50">
        <v>-9.2000000000080995</v>
      </c>
      <c r="AU4082" s="200">
        <v>0.40799999999999997</v>
      </c>
    </row>
    <row r="4083" spans="29:47" x14ac:dyDescent="0.2">
      <c r="AC4083" s="50">
        <v>-9.1900000000080997</v>
      </c>
      <c r="AU4083" s="200">
        <v>0.40810000000000002</v>
      </c>
    </row>
    <row r="4084" spans="29:47" x14ac:dyDescent="0.2">
      <c r="AC4084" s="50">
        <v>-9.1800000000080999</v>
      </c>
      <c r="AU4084" s="200">
        <v>0.40820000000000001</v>
      </c>
    </row>
    <row r="4085" spans="29:47" x14ac:dyDescent="0.2">
      <c r="AC4085" s="50">
        <v>-9.1700000000081001</v>
      </c>
      <c r="AU4085" s="200">
        <v>0.4083</v>
      </c>
    </row>
    <row r="4086" spans="29:47" x14ac:dyDescent="0.2">
      <c r="AC4086" s="50">
        <v>-9.1600000000081003</v>
      </c>
      <c r="AU4086" s="200">
        <v>0.40839999999999999</v>
      </c>
    </row>
    <row r="4087" spans="29:47" x14ac:dyDescent="0.2">
      <c r="AC4087" s="50">
        <v>-9.1500000000081005</v>
      </c>
      <c r="AU4087" s="200">
        <v>0.40849999999999997</v>
      </c>
    </row>
    <row r="4088" spans="29:47" x14ac:dyDescent="0.2">
      <c r="AC4088" s="50">
        <v>-9.1400000000081008</v>
      </c>
      <c r="AU4088" s="200">
        <v>0.40860000000000002</v>
      </c>
    </row>
    <row r="4089" spans="29:47" x14ac:dyDescent="0.2">
      <c r="AC4089" s="50">
        <v>-9.1300000000080992</v>
      </c>
      <c r="AU4089" s="200">
        <v>0.40870000000000001</v>
      </c>
    </row>
    <row r="4090" spans="29:47" x14ac:dyDescent="0.2">
      <c r="AC4090" s="50">
        <v>-9.1200000000080994</v>
      </c>
      <c r="AU4090" s="200">
        <v>0.4088</v>
      </c>
    </row>
    <row r="4091" spans="29:47" x14ac:dyDescent="0.2">
      <c r="AC4091" s="50">
        <v>-9.1100000000080996</v>
      </c>
      <c r="AU4091" s="200">
        <v>0.40889999999999999</v>
      </c>
    </row>
    <row r="4092" spans="29:47" x14ac:dyDescent="0.2">
      <c r="AC4092" s="50">
        <v>-9.1000000000080998</v>
      </c>
      <c r="AU4092" s="200">
        <v>0.40899999999999997</v>
      </c>
    </row>
    <row r="4093" spans="29:47" x14ac:dyDescent="0.2">
      <c r="AC4093" s="50">
        <v>-9.0900000000081</v>
      </c>
      <c r="AU4093" s="200">
        <v>0.40910000000000002</v>
      </c>
    </row>
    <row r="4094" spans="29:47" x14ac:dyDescent="0.2">
      <c r="AC4094" s="50">
        <v>-9.0800000000081003</v>
      </c>
      <c r="AU4094" s="200">
        <v>0.40920000000000001</v>
      </c>
    </row>
    <row r="4095" spans="29:47" x14ac:dyDescent="0.2">
      <c r="AC4095" s="50">
        <v>-9.0700000000081005</v>
      </c>
      <c r="AU4095" s="200">
        <v>0.4093</v>
      </c>
    </row>
    <row r="4096" spans="29:47" x14ac:dyDescent="0.2">
      <c r="AC4096" s="50">
        <v>-9.0600000000081007</v>
      </c>
      <c r="AU4096" s="200">
        <v>0.40939999999999999</v>
      </c>
    </row>
    <row r="4097" spans="29:47" x14ac:dyDescent="0.2">
      <c r="AC4097" s="50">
        <v>-9.0500000000080991</v>
      </c>
      <c r="AU4097" s="200">
        <v>0.40949999999999998</v>
      </c>
    </row>
    <row r="4098" spans="29:47" x14ac:dyDescent="0.2">
      <c r="AC4098" s="50">
        <v>-9.0400000000080993</v>
      </c>
      <c r="AU4098" s="200">
        <v>0.40960000000000002</v>
      </c>
    </row>
    <row r="4099" spans="29:47" x14ac:dyDescent="0.2">
      <c r="AC4099" s="50">
        <v>-9.0300000000082008</v>
      </c>
      <c r="AU4099" s="200">
        <v>0.40970000000000001</v>
      </c>
    </row>
    <row r="4100" spans="29:47" x14ac:dyDescent="0.2">
      <c r="AC4100" s="50">
        <v>-9.0200000000081992</v>
      </c>
      <c r="AU4100" s="200">
        <v>0.4098</v>
      </c>
    </row>
    <row r="4101" spans="29:47" x14ac:dyDescent="0.2">
      <c r="AC4101" s="50">
        <v>-9.0100000000081995</v>
      </c>
      <c r="AU4101" s="200">
        <v>0.40989999999999999</v>
      </c>
    </row>
    <row r="4102" spans="29:47" x14ac:dyDescent="0.2">
      <c r="AC4102" s="50">
        <v>-9.0000000000081997</v>
      </c>
      <c r="AU4102" s="200">
        <v>0.41</v>
      </c>
    </row>
    <row r="4103" spans="29:47" x14ac:dyDescent="0.2">
      <c r="AC4103" s="50">
        <v>-8.9900000000081999</v>
      </c>
      <c r="AU4103" s="200">
        <v>0.41010000000000002</v>
      </c>
    </row>
    <row r="4104" spans="29:47" x14ac:dyDescent="0.2">
      <c r="AC4104" s="50">
        <v>-8.9800000000082001</v>
      </c>
      <c r="AU4104" s="200">
        <v>0.41020000000000001</v>
      </c>
    </row>
    <row r="4105" spans="29:47" x14ac:dyDescent="0.2">
      <c r="AC4105" s="50">
        <v>-8.9700000000082003</v>
      </c>
      <c r="AU4105" s="200">
        <v>0.4103</v>
      </c>
    </row>
    <row r="4106" spans="29:47" x14ac:dyDescent="0.2">
      <c r="AC4106" s="50">
        <v>-8.9600000000082005</v>
      </c>
      <c r="AU4106" s="200">
        <v>0.41039999999999999</v>
      </c>
    </row>
    <row r="4107" spans="29:47" x14ac:dyDescent="0.2">
      <c r="AC4107" s="50">
        <v>-8.9500000000082007</v>
      </c>
      <c r="AU4107" s="200">
        <v>0.41049999999999998</v>
      </c>
    </row>
    <row r="4108" spans="29:47" x14ac:dyDescent="0.2">
      <c r="AC4108" s="50">
        <v>-8.9400000000081992</v>
      </c>
      <c r="AU4108" s="200">
        <v>0.41060000000000002</v>
      </c>
    </row>
    <row r="4109" spans="29:47" x14ac:dyDescent="0.2">
      <c r="AC4109" s="50">
        <v>-8.9300000000081994</v>
      </c>
      <c r="AU4109" s="200">
        <v>0.41070000000000001</v>
      </c>
    </row>
    <row r="4110" spans="29:47" x14ac:dyDescent="0.2">
      <c r="AC4110" s="50">
        <v>-8.9200000000081996</v>
      </c>
      <c r="AU4110" s="200">
        <v>0.4108</v>
      </c>
    </row>
    <row r="4111" spans="29:47" x14ac:dyDescent="0.2">
      <c r="AC4111" s="50">
        <v>-8.9100000000081998</v>
      </c>
      <c r="AU4111" s="200">
        <v>0.41089999999999999</v>
      </c>
    </row>
    <row r="4112" spans="29:47" x14ac:dyDescent="0.2">
      <c r="AC4112" s="50">
        <v>-8.9000000000082</v>
      </c>
      <c r="AU4112" s="200">
        <v>0.41099999999999998</v>
      </c>
    </row>
    <row r="4113" spans="29:47" x14ac:dyDescent="0.2">
      <c r="AC4113" s="50">
        <v>-8.8900000000082002</v>
      </c>
      <c r="AU4113" s="200">
        <v>0.41110000000000002</v>
      </c>
    </row>
    <row r="4114" spans="29:47" x14ac:dyDescent="0.2">
      <c r="AC4114" s="50">
        <v>-8.8800000000082004</v>
      </c>
      <c r="AU4114" s="200">
        <v>0.41120000000000001</v>
      </c>
    </row>
    <row r="4115" spans="29:47" x14ac:dyDescent="0.2">
      <c r="AC4115" s="50">
        <v>-8.8700000000082007</v>
      </c>
      <c r="AU4115" s="200">
        <v>0.4113</v>
      </c>
    </row>
    <row r="4116" spans="29:47" x14ac:dyDescent="0.2">
      <c r="AC4116" s="50">
        <v>-8.8600000000082009</v>
      </c>
      <c r="AU4116" s="200">
        <v>0.41139999999999999</v>
      </c>
    </row>
    <row r="4117" spans="29:47" x14ac:dyDescent="0.2">
      <c r="AC4117" s="50">
        <v>-8.8500000000081993</v>
      </c>
      <c r="AU4117" s="200">
        <v>0.41149999999999998</v>
      </c>
    </row>
    <row r="4118" spans="29:47" x14ac:dyDescent="0.2">
      <c r="AC4118" s="50">
        <v>-8.8400000000081995</v>
      </c>
      <c r="AU4118" s="200">
        <v>0.41160000000000002</v>
      </c>
    </row>
    <row r="4119" spans="29:47" x14ac:dyDescent="0.2">
      <c r="AC4119" s="50">
        <v>-8.8300000000081997</v>
      </c>
      <c r="AU4119" s="200">
        <v>0.41170000000000001</v>
      </c>
    </row>
    <row r="4120" spans="29:47" x14ac:dyDescent="0.2">
      <c r="AC4120" s="50">
        <v>-8.8200000000081999</v>
      </c>
      <c r="AU4120" s="200">
        <v>0.4118</v>
      </c>
    </row>
    <row r="4121" spans="29:47" x14ac:dyDescent="0.2">
      <c r="AC4121" s="50">
        <v>-8.8100000000082002</v>
      </c>
      <c r="AU4121" s="200">
        <v>0.41189999999999999</v>
      </c>
    </row>
    <row r="4122" spans="29:47" x14ac:dyDescent="0.2">
      <c r="AC4122" s="50">
        <v>-8.8000000000082004</v>
      </c>
      <c r="AU4122" s="200">
        <v>0.41199999999999998</v>
      </c>
    </row>
    <row r="4123" spans="29:47" x14ac:dyDescent="0.2">
      <c r="AC4123" s="50">
        <v>-8.7900000000082006</v>
      </c>
      <c r="AU4123" s="200">
        <v>0.41210000000000002</v>
      </c>
    </row>
    <row r="4124" spans="29:47" x14ac:dyDescent="0.2">
      <c r="AC4124" s="50">
        <v>-8.7800000000082008</v>
      </c>
      <c r="AU4124" s="200">
        <v>0.41220000000000001</v>
      </c>
    </row>
    <row r="4125" spans="29:47" x14ac:dyDescent="0.2">
      <c r="AC4125" s="50">
        <v>-8.7700000000081992</v>
      </c>
      <c r="AU4125" s="200">
        <v>0.4123</v>
      </c>
    </row>
    <row r="4126" spans="29:47" x14ac:dyDescent="0.2">
      <c r="AC4126" s="50">
        <v>-8.7600000000081995</v>
      </c>
      <c r="AU4126" s="200">
        <v>0.41239999999999999</v>
      </c>
    </row>
    <row r="4127" spans="29:47" x14ac:dyDescent="0.2">
      <c r="AC4127" s="50">
        <v>-8.7500000000081997</v>
      </c>
      <c r="AU4127" s="200">
        <v>0.41249999999999998</v>
      </c>
    </row>
    <row r="4128" spans="29:47" x14ac:dyDescent="0.2">
      <c r="AC4128" s="50">
        <v>-8.7400000000081999</v>
      </c>
      <c r="AU4128" s="200">
        <v>0.41260000000000002</v>
      </c>
    </row>
    <row r="4129" spans="29:47" x14ac:dyDescent="0.2">
      <c r="AC4129" s="50">
        <v>-8.7300000000082001</v>
      </c>
      <c r="AU4129" s="200">
        <v>0.41270000000000001</v>
      </c>
    </row>
    <row r="4130" spans="29:47" x14ac:dyDescent="0.2">
      <c r="AC4130" s="50">
        <v>-8.7200000000082003</v>
      </c>
      <c r="AU4130" s="200">
        <v>0.4128</v>
      </c>
    </row>
    <row r="4131" spans="29:47" x14ac:dyDescent="0.2">
      <c r="AC4131" s="50">
        <v>-8.7100000000082005</v>
      </c>
      <c r="AU4131" s="200">
        <v>0.41289999999999999</v>
      </c>
    </row>
    <row r="4132" spans="29:47" x14ac:dyDescent="0.2">
      <c r="AC4132" s="50">
        <v>-8.7000000000082007</v>
      </c>
      <c r="AU4132" s="200">
        <v>0.41299999999999998</v>
      </c>
    </row>
    <row r="4133" spans="29:47" x14ac:dyDescent="0.2">
      <c r="AC4133" s="50">
        <v>-8.6900000000081992</v>
      </c>
      <c r="AU4133" s="200">
        <v>0.41310000000000002</v>
      </c>
    </row>
    <row r="4134" spans="29:47" x14ac:dyDescent="0.2">
      <c r="AC4134" s="50">
        <v>-8.6800000000081994</v>
      </c>
      <c r="AU4134" s="200">
        <v>0.41320000000000001</v>
      </c>
    </row>
    <row r="4135" spans="29:47" x14ac:dyDescent="0.2">
      <c r="AC4135" s="50">
        <v>-8.6700000000081996</v>
      </c>
      <c r="AU4135" s="200">
        <v>0.4133</v>
      </c>
    </row>
    <row r="4136" spans="29:47" x14ac:dyDescent="0.2">
      <c r="AC4136" s="50">
        <v>-8.6600000000081998</v>
      </c>
      <c r="AU4136" s="200">
        <v>0.41339999999999999</v>
      </c>
    </row>
    <row r="4137" spans="29:47" x14ac:dyDescent="0.2">
      <c r="AC4137" s="50">
        <v>-8.6500000000082</v>
      </c>
      <c r="AU4137" s="200">
        <v>0.41349999999999998</v>
      </c>
    </row>
    <row r="4138" spans="29:47" x14ac:dyDescent="0.2">
      <c r="AC4138" s="50">
        <v>-8.6400000000082002</v>
      </c>
      <c r="AU4138" s="200">
        <v>0.41360000000000002</v>
      </c>
    </row>
    <row r="4139" spans="29:47" x14ac:dyDescent="0.2">
      <c r="AC4139" s="50">
        <v>-8.6300000000082004</v>
      </c>
      <c r="AU4139" s="200">
        <v>0.41370000000000001</v>
      </c>
    </row>
    <row r="4140" spans="29:47" x14ac:dyDescent="0.2">
      <c r="AC4140" s="50">
        <v>-8.6200000000082007</v>
      </c>
      <c r="AU4140" s="200">
        <v>0.4138</v>
      </c>
    </row>
    <row r="4141" spans="29:47" x14ac:dyDescent="0.2">
      <c r="AC4141" s="50">
        <v>-8.6100000000082009</v>
      </c>
      <c r="AU4141" s="200">
        <v>0.41389999999999999</v>
      </c>
    </row>
    <row r="4142" spans="29:47" x14ac:dyDescent="0.2">
      <c r="AC4142" s="50">
        <v>-8.6000000000081993</v>
      </c>
      <c r="AU4142" s="200">
        <v>0.41399999999999998</v>
      </c>
    </row>
    <row r="4143" spans="29:47" x14ac:dyDescent="0.2">
      <c r="AC4143" s="50">
        <v>-8.5900000000081995</v>
      </c>
      <c r="AU4143" s="200">
        <v>0.41410000000000002</v>
      </c>
    </row>
    <row r="4144" spans="29:47" x14ac:dyDescent="0.2">
      <c r="AC4144" s="50">
        <v>-8.5800000000081997</v>
      </c>
      <c r="AU4144" s="200">
        <v>0.41420000000000001</v>
      </c>
    </row>
    <row r="4145" spans="29:47" x14ac:dyDescent="0.2">
      <c r="AC4145" s="50">
        <v>-8.5700000000081999</v>
      </c>
      <c r="AU4145" s="200">
        <v>0.4143</v>
      </c>
    </row>
    <row r="4146" spans="29:47" x14ac:dyDescent="0.2">
      <c r="AC4146" s="50">
        <v>-8.5600000000082002</v>
      </c>
      <c r="AU4146" s="200">
        <v>0.41439999999999999</v>
      </c>
    </row>
    <row r="4147" spans="29:47" x14ac:dyDescent="0.2">
      <c r="AC4147" s="50">
        <v>-8.5500000000082004</v>
      </c>
      <c r="AU4147" s="200">
        <v>0.41449999999999998</v>
      </c>
    </row>
    <row r="4148" spans="29:47" x14ac:dyDescent="0.2">
      <c r="AC4148" s="50">
        <v>-8.5400000000082006</v>
      </c>
      <c r="AU4148" s="200">
        <v>0.41460000000000002</v>
      </c>
    </row>
    <row r="4149" spans="29:47" x14ac:dyDescent="0.2">
      <c r="AC4149" s="50">
        <v>-8.5300000000083003</v>
      </c>
      <c r="AU4149" s="200">
        <v>0.41470000000000001</v>
      </c>
    </row>
    <row r="4150" spans="29:47" x14ac:dyDescent="0.2">
      <c r="AC4150" s="50">
        <v>-8.5200000000083005</v>
      </c>
      <c r="AU4150" s="200">
        <v>0.4148</v>
      </c>
    </row>
    <row r="4151" spans="29:47" x14ac:dyDescent="0.2">
      <c r="AC4151" s="50">
        <v>-8.5100000000083007</v>
      </c>
      <c r="AU4151" s="200">
        <v>0.41489999999999999</v>
      </c>
    </row>
    <row r="4152" spans="29:47" x14ac:dyDescent="0.2">
      <c r="AC4152" s="50">
        <v>-8.5000000000082991</v>
      </c>
      <c r="AU4152" s="200">
        <v>0.41499999999999998</v>
      </c>
    </row>
    <row r="4153" spans="29:47" x14ac:dyDescent="0.2">
      <c r="AC4153" s="50">
        <v>-8.4900000000082994</v>
      </c>
      <c r="AU4153" s="200">
        <v>0.41510000000000002</v>
      </c>
    </row>
    <row r="4154" spans="29:47" x14ac:dyDescent="0.2">
      <c r="AC4154" s="50">
        <v>-8.4800000000082996</v>
      </c>
      <c r="AU4154" s="200">
        <v>0.41520000000000001</v>
      </c>
    </row>
    <row r="4155" spans="29:47" x14ac:dyDescent="0.2">
      <c r="AC4155" s="50">
        <v>-8.4700000000082998</v>
      </c>
      <c r="AU4155" s="200">
        <v>0.4153</v>
      </c>
    </row>
    <row r="4156" spans="29:47" x14ac:dyDescent="0.2">
      <c r="AC4156" s="50">
        <v>-8.4600000000083</v>
      </c>
      <c r="AU4156" s="200">
        <v>0.41539999999999999</v>
      </c>
    </row>
    <row r="4157" spans="29:47" x14ac:dyDescent="0.2">
      <c r="AC4157" s="50">
        <v>-8.4500000000083002</v>
      </c>
      <c r="AU4157" s="200">
        <v>0.41549999999999998</v>
      </c>
    </row>
    <row r="4158" spans="29:47" x14ac:dyDescent="0.2">
      <c r="AC4158" s="50">
        <v>-8.4400000000083004</v>
      </c>
      <c r="AU4158" s="200">
        <v>0.41560000000000002</v>
      </c>
    </row>
    <row r="4159" spans="29:47" x14ac:dyDescent="0.2">
      <c r="AC4159" s="50">
        <v>-8.4300000000083006</v>
      </c>
      <c r="AU4159" s="200">
        <v>0.41570000000000001</v>
      </c>
    </row>
    <row r="4160" spans="29:47" x14ac:dyDescent="0.2">
      <c r="AC4160" s="50">
        <v>-8.4200000000083008</v>
      </c>
      <c r="AU4160" s="200">
        <v>0.4158</v>
      </c>
    </row>
    <row r="4161" spans="29:47" x14ac:dyDescent="0.2">
      <c r="AC4161" s="50">
        <v>-8.4100000000082993</v>
      </c>
      <c r="AU4161" s="200">
        <v>0.41589999999999999</v>
      </c>
    </row>
    <row r="4162" spans="29:47" x14ac:dyDescent="0.2">
      <c r="AC4162" s="50">
        <v>-8.4000000000082995</v>
      </c>
      <c r="AU4162" s="200">
        <v>0.41599999999999998</v>
      </c>
    </row>
    <row r="4163" spans="29:47" x14ac:dyDescent="0.2">
      <c r="AC4163" s="50">
        <v>-8.3900000000082997</v>
      </c>
      <c r="AU4163" s="200">
        <v>0.41610000000000003</v>
      </c>
    </row>
    <row r="4164" spans="29:47" x14ac:dyDescent="0.2">
      <c r="AC4164" s="50">
        <v>-8.3800000000082999</v>
      </c>
      <c r="AU4164" s="200">
        <v>0.41620000000000001</v>
      </c>
    </row>
    <row r="4165" spans="29:47" x14ac:dyDescent="0.2">
      <c r="AC4165" s="50">
        <v>-8.3700000000083001</v>
      </c>
      <c r="AU4165" s="200">
        <v>0.4163</v>
      </c>
    </row>
    <row r="4166" spans="29:47" x14ac:dyDescent="0.2">
      <c r="AC4166" s="50">
        <v>-8.3600000000083003</v>
      </c>
      <c r="AU4166" s="200">
        <v>0.41639999999999999</v>
      </c>
    </row>
    <row r="4167" spans="29:47" x14ac:dyDescent="0.2">
      <c r="AC4167" s="50">
        <v>-8.3500000000083006</v>
      </c>
      <c r="AU4167" s="200">
        <v>0.41649999999999998</v>
      </c>
    </row>
    <row r="4168" spans="29:47" x14ac:dyDescent="0.2">
      <c r="AC4168" s="50">
        <v>-8.3400000000083008</v>
      </c>
      <c r="AU4168" s="200">
        <v>0.41660000000000003</v>
      </c>
    </row>
    <row r="4169" spans="29:47" x14ac:dyDescent="0.2">
      <c r="AC4169" s="50">
        <v>-8.3300000000082992</v>
      </c>
      <c r="AU4169" s="200">
        <v>0.41670000000000001</v>
      </c>
    </row>
    <row r="4170" spans="29:47" x14ac:dyDescent="0.2">
      <c r="AC4170" s="50">
        <v>-8.3200000000082994</v>
      </c>
      <c r="AU4170" s="200">
        <v>0.4168</v>
      </c>
    </row>
    <row r="4171" spans="29:47" x14ac:dyDescent="0.2">
      <c r="AC4171" s="50">
        <v>-8.3100000000082996</v>
      </c>
      <c r="AU4171" s="200">
        <v>0.41689999999999999</v>
      </c>
    </row>
    <row r="4172" spans="29:47" x14ac:dyDescent="0.2">
      <c r="AC4172" s="50">
        <v>-8.3000000000082998</v>
      </c>
      <c r="AU4172" s="200">
        <v>0.41699999999999998</v>
      </c>
    </row>
    <row r="4173" spans="29:47" x14ac:dyDescent="0.2">
      <c r="AC4173" s="50">
        <v>-8.2900000000083001</v>
      </c>
      <c r="AU4173" s="200">
        <v>0.41710000000000003</v>
      </c>
    </row>
    <row r="4174" spans="29:47" x14ac:dyDescent="0.2">
      <c r="AC4174" s="50">
        <v>-8.2800000000083003</v>
      </c>
      <c r="AU4174" s="200">
        <v>0.41720000000000002</v>
      </c>
    </row>
    <row r="4175" spans="29:47" x14ac:dyDescent="0.2">
      <c r="AC4175" s="50">
        <v>-8.2700000000083005</v>
      </c>
      <c r="AU4175" s="200">
        <v>0.4173</v>
      </c>
    </row>
    <row r="4176" spans="29:47" x14ac:dyDescent="0.2">
      <c r="AC4176" s="50">
        <v>-8.2600000000083007</v>
      </c>
      <c r="AU4176" s="200">
        <v>0.41739999999999999</v>
      </c>
    </row>
    <row r="4177" spans="29:47" x14ac:dyDescent="0.2">
      <c r="AC4177" s="50">
        <v>-8.2500000000082991</v>
      </c>
      <c r="AU4177" s="200">
        <v>0.41749999999999998</v>
      </c>
    </row>
    <row r="4178" spans="29:47" x14ac:dyDescent="0.2">
      <c r="AC4178" s="50">
        <v>-8.2400000000082994</v>
      </c>
      <c r="AU4178" s="200">
        <v>0.41760000000000003</v>
      </c>
    </row>
    <row r="4179" spans="29:47" x14ac:dyDescent="0.2">
      <c r="AC4179" s="50">
        <v>-8.2300000000082996</v>
      </c>
      <c r="AU4179" s="200">
        <v>0.41770000000000002</v>
      </c>
    </row>
    <row r="4180" spans="29:47" x14ac:dyDescent="0.2">
      <c r="AC4180" s="50">
        <v>-8.2200000000082998</v>
      </c>
      <c r="AU4180" s="200">
        <v>0.4178</v>
      </c>
    </row>
    <row r="4181" spans="29:47" x14ac:dyDescent="0.2">
      <c r="AC4181" s="50">
        <v>-8.2100000000083</v>
      </c>
      <c r="AU4181" s="200">
        <v>0.41789999999999999</v>
      </c>
    </row>
    <row r="4182" spans="29:47" x14ac:dyDescent="0.2">
      <c r="AC4182" s="50">
        <v>-8.2000000000083002</v>
      </c>
      <c r="AU4182" s="200">
        <v>0.41799999999999998</v>
      </c>
    </row>
    <row r="4183" spans="29:47" x14ac:dyDescent="0.2">
      <c r="AC4183" s="50">
        <v>-8.1900000000083004</v>
      </c>
      <c r="AU4183" s="200">
        <v>0.41810000000000003</v>
      </c>
    </row>
    <row r="4184" spans="29:47" x14ac:dyDescent="0.2">
      <c r="AC4184" s="50">
        <v>-8.1800000000083006</v>
      </c>
      <c r="AU4184" s="200">
        <v>0.41820000000000002</v>
      </c>
    </row>
    <row r="4185" spans="29:47" x14ac:dyDescent="0.2">
      <c r="AC4185" s="50">
        <v>-8.1700000000083008</v>
      </c>
      <c r="AU4185" s="200">
        <v>0.41830000000000001</v>
      </c>
    </row>
    <row r="4186" spans="29:47" x14ac:dyDescent="0.2">
      <c r="AC4186" s="50">
        <v>-8.1600000000082993</v>
      </c>
      <c r="AU4186" s="200">
        <v>0.41839999999999999</v>
      </c>
    </row>
    <row r="4187" spans="29:47" x14ac:dyDescent="0.2">
      <c r="AC4187" s="50">
        <v>-8.1500000000082995</v>
      </c>
      <c r="AU4187" s="200">
        <v>0.41849999999999998</v>
      </c>
    </row>
    <row r="4188" spans="29:47" x14ac:dyDescent="0.2">
      <c r="AC4188" s="50">
        <v>-8.1400000000082997</v>
      </c>
      <c r="AU4188" s="200">
        <v>0.41860000000000003</v>
      </c>
    </row>
    <row r="4189" spans="29:47" x14ac:dyDescent="0.2">
      <c r="AC4189" s="50">
        <v>-8.1300000000082999</v>
      </c>
      <c r="AU4189" s="200">
        <v>0.41870000000000002</v>
      </c>
    </row>
    <row r="4190" spans="29:47" x14ac:dyDescent="0.2">
      <c r="AC4190" s="50">
        <v>-8.1200000000083001</v>
      </c>
      <c r="AU4190" s="200">
        <v>0.41880000000000001</v>
      </c>
    </row>
    <row r="4191" spans="29:47" x14ac:dyDescent="0.2">
      <c r="AC4191" s="50">
        <v>-8.1100000000083003</v>
      </c>
      <c r="AU4191" s="200">
        <v>0.41889999999999999</v>
      </c>
    </row>
    <row r="4192" spans="29:47" x14ac:dyDescent="0.2">
      <c r="AC4192" s="50">
        <v>-8.1000000000083006</v>
      </c>
      <c r="AU4192" s="200">
        <v>0.41899999999999998</v>
      </c>
    </row>
    <row r="4193" spans="29:47" x14ac:dyDescent="0.2">
      <c r="AC4193" s="50">
        <v>-8.0900000000083008</v>
      </c>
      <c r="AU4193" s="200">
        <v>0.41909999999999997</v>
      </c>
    </row>
    <row r="4194" spans="29:47" x14ac:dyDescent="0.2">
      <c r="AC4194" s="50">
        <v>-8.0800000000082992</v>
      </c>
      <c r="AU4194" s="200">
        <v>0.41920000000000002</v>
      </c>
    </row>
    <row r="4195" spans="29:47" x14ac:dyDescent="0.2">
      <c r="AC4195" s="50">
        <v>-8.0700000000082994</v>
      </c>
      <c r="AU4195" s="200">
        <v>0.41930000000000001</v>
      </c>
    </row>
    <row r="4196" spans="29:47" x14ac:dyDescent="0.2">
      <c r="AC4196" s="50">
        <v>-8.0600000000082996</v>
      </c>
      <c r="AU4196" s="200">
        <v>0.4194</v>
      </c>
    </row>
    <row r="4197" spans="29:47" x14ac:dyDescent="0.2">
      <c r="AC4197" s="50">
        <v>-8.0500000000082998</v>
      </c>
      <c r="AU4197" s="200">
        <v>0.41949999999999998</v>
      </c>
    </row>
    <row r="4198" spans="29:47" x14ac:dyDescent="0.2">
      <c r="AC4198" s="50">
        <v>-8.0400000000083001</v>
      </c>
      <c r="AU4198" s="200">
        <v>0.41959999999999997</v>
      </c>
    </row>
    <row r="4199" spans="29:47" x14ac:dyDescent="0.2">
      <c r="AC4199" s="50">
        <v>-8.0300000000083998</v>
      </c>
      <c r="AU4199" s="200">
        <v>0.41970000000000002</v>
      </c>
    </row>
    <row r="4200" spans="29:47" x14ac:dyDescent="0.2">
      <c r="AC4200" s="50">
        <v>-8.0200000000084</v>
      </c>
      <c r="AU4200" s="200">
        <v>0.41980000000000001</v>
      </c>
    </row>
    <row r="4201" spans="29:47" x14ac:dyDescent="0.2">
      <c r="AC4201" s="50">
        <v>-8.0100000000084002</v>
      </c>
      <c r="AU4201" s="200">
        <v>0.4199</v>
      </c>
    </row>
    <row r="4202" spans="29:47" x14ac:dyDescent="0.2">
      <c r="AC4202" s="50">
        <v>-8.0000000000084004</v>
      </c>
      <c r="AU4202" s="200">
        <v>0.42</v>
      </c>
    </row>
    <row r="4203" spans="29:47" x14ac:dyDescent="0.2">
      <c r="AC4203" s="50">
        <v>-7.9900000000083997</v>
      </c>
      <c r="AU4203" s="200">
        <v>0.42009999999999997</v>
      </c>
    </row>
    <row r="4204" spans="29:47" x14ac:dyDescent="0.2">
      <c r="AC4204" s="50">
        <v>-7.9800000000083999</v>
      </c>
      <c r="AU4204" s="200">
        <v>0.42020000000000002</v>
      </c>
    </row>
    <row r="4205" spans="29:47" x14ac:dyDescent="0.2">
      <c r="AC4205" s="50">
        <v>-7.9700000000084001</v>
      </c>
      <c r="AU4205" s="200">
        <v>0.42030000000000001</v>
      </c>
    </row>
    <row r="4206" spans="29:47" x14ac:dyDescent="0.2">
      <c r="AC4206" s="50">
        <v>-7.9600000000084004</v>
      </c>
      <c r="AU4206" s="200">
        <v>0.4204</v>
      </c>
    </row>
    <row r="4207" spans="29:47" x14ac:dyDescent="0.2">
      <c r="AC4207" s="50">
        <v>-7.9500000000083997</v>
      </c>
      <c r="AU4207" s="200">
        <v>0.42049999999999998</v>
      </c>
    </row>
    <row r="4208" spans="29:47" x14ac:dyDescent="0.2">
      <c r="AC4208" s="50">
        <v>-7.9400000000083999</v>
      </c>
      <c r="AU4208" s="200">
        <v>0.42059999999999997</v>
      </c>
    </row>
    <row r="4209" spans="29:47" x14ac:dyDescent="0.2">
      <c r="AC4209" s="50">
        <v>-7.9300000000084001</v>
      </c>
      <c r="AU4209" s="200">
        <v>0.42070000000000002</v>
      </c>
    </row>
    <row r="4210" spans="29:47" x14ac:dyDescent="0.2">
      <c r="AC4210" s="50">
        <v>-7.9200000000084003</v>
      </c>
      <c r="AU4210" s="200">
        <v>0.42080000000000001</v>
      </c>
    </row>
    <row r="4211" spans="29:47" x14ac:dyDescent="0.2">
      <c r="AC4211" s="50">
        <v>-7.9100000000083996</v>
      </c>
      <c r="AU4211" s="200">
        <v>0.4209</v>
      </c>
    </row>
    <row r="4212" spans="29:47" x14ac:dyDescent="0.2">
      <c r="AC4212" s="50">
        <v>-7.9000000000083999</v>
      </c>
      <c r="AU4212" s="200">
        <v>0.42099999999999999</v>
      </c>
    </row>
    <row r="4213" spans="29:47" x14ac:dyDescent="0.2">
      <c r="AC4213" s="50">
        <v>-7.8900000000084001</v>
      </c>
      <c r="AU4213" s="200">
        <v>0.42109999999999997</v>
      </c>
    </row>
    <row r="4214" spans="29:47" x14ac:dyDescent="0.2">
      <c r="AC4214" s="50">
        <v>-7.8800000000084003</v>
      </c>
      <c r="AU4214" s="200">
        <v>0.42120000000000002</v>
      </c>
    </row>
    <row r="4215" spans="29:47" x14ac:dyDescent="0.2">
      <c r="AC4215" s="50">
        <v>-7.8700000000083996</v>
      </c>
      <c r="AU4215" s="200">
        <v>0.42130000000000001</v>
      </c>
    </row>
    <row r="4216" spans="29:47" x14ac:dyDescent="0.2">
      <c r="AC4216" s="50">
        <v>-7.8600000000083998</v>
      </c>
      <c r="AU4216" s="200">
        <v>0.4214</v>
      </c>
    </row>
    <row r="4217" spans="29:47" x14ac:dyDescent="0.2">
      <c r="AC4217" s="50">
        <v>-7.8500000000084</v>
      </c>
      <c r="AU4217" s="200">
        <v>0.42149999999999999</v>
      </c>
    </row>
    <row r="4218" spans="29:47" x14ac:dyDescent="0.2">
      <c r="AC4218" s="50">
        <v>-7.8400000000084002</v>
      </c>
      <c r="AU4218" s="200">
        <v>0.42159999999999997</v>
      </c>
    </row>
    <row r="4219" spans="29:47" x14ac:dyDescent="0.2">
      <c r="AC4219" s="50">
        <v>-7.8300000000083996</v>
      </c>
      <c r="AU4219" s="200">
        <v>0.42170000000000002</v>
      </c>
    </row>
    <row r="4220" spans="29:47" x14ac:dyDescent="0.2">
      <c r="AC4220" s="50">
        <v>-7.8200000000083998</v>
      </c>
      <c r="AU4220" s="200">
        <v>0.42180000000000001</v>
      </c>
    </row>
    <row r="4221" spans="29:47" x14ac:dyDescent="0.2">
      <c r="AC4221" s="50">
        <v>-7.8100000000084</v>
      </c>
      <c r="AU4221" s="200">
        <v>0.4219</v>
      </c>
    </row>
    <row r="4222" spans="29:47" x14ac:dyDescent="0.2">
      <c r="AC4222" s="50">
        <v>-7.8000000000084002</v>
      </c>
      <c r="AU4222" s="200">
        <v>0.42199999999999999</v>
      </c>
    </row>
    <row r="4223" spans="29:47" x14ac:dyDescent="0.2">
      <c r="AC4223" s="50">
        <v>-7.7900000000084004</v>
      </c>
      <c r="AU4223" s="200">
        <v>0.42209999999999998</v>
      </c>
    </row>
    <row r="4224" spans="29:47" x14ac:dyDescent="0.2">
      <c r="AC4224" s="50">
        <v>-7.7800000000083998</v>
      </c>
      <c r="AU4224" s="200">
        <v>0.42220000000000002</v>
      </c>
    </row>
    <row r="4225" spans="29:47" x14ac:dyDescent="0.2">
      <c r="AC4225" s="50">
        <v>-7.7700000000084</v>
      </c>
      <c r="AU4225" s="200">
        <v>0.42230000000000001</v>
      </c>
    </row>
    <row r="4226" spans="29:47" x14ac:dyDescent="0.2">
      <c r="AC4226" s="50">
        <v>-7.7600000000084002</v>
      </c>
      <c r="AU4226" s="200">
        <v>0.4224</v>
      </c>
    </row>
    <row r="4227" spans="29:47" x14ac:dyDescent="0.2">
      <c r="AC4227" s="50">
        <v>-7.7500000000084004</v>
      </c>
      <c r="AU4227" s="200">
        <v>0.42249999999999999</v>
      </c>
    </row>
    <row r="4228" spans="29:47" x14ac:dyDescent="0.2">
      <c r="AC4228" s="50">
        <v>-7.7400000000083997</v>
      </c>
      <c r="AU4228" s="200">
        <v>0.42259999999999998</v>
      </c>
    </row>
    <row r="4229" spans="29:47" x14ac:dyDescent="0.2">
      <c r="AC4229" s="50">
        <v>-7.7300000000083999</v>
      </c>
      <c r="AU4229" s="200">
        <v>0.42270000000000002</v>
      </c>
    </row>
    <row r="4230" spans="29:47" x14ac:dyDescent="0.2">
      <c r="AC4230" s="50">
        <v>-7.7200000000084001</v>
      </c>
      <c r="AU4230" s="200">
        <v>0.42280000000000001</v>
      </c>
    </row>
    <row r="4231" spans="29:47" x14ac:dyDescent="0.2">
      <c r="AC4231" s="50">
        <v>-7.7100000000084004</v>
      </c>
      <c r="AU4231" s="200">
        <v>0.4229</v>
      </c>
    </row>
    <row r="4232" spans="29:47" x14ac:dyDescent="0.2">
      <c r="AC4232" s="50">
        <v>-7.7000000000083997</v>
      </c>
      <c r="AU4232" s="200">
        <v>0.42299999999999999</v>
      </c>
    </row>
    <row r="4233" spans="29:47" x14ac:dyDescent="0.2">
      <c r="AC4233" s="50">
        <v>-7.6900000000083999</v>
      </c>
      <c r="AU4233" s="200">
        <v>0.42309999999999998</v>
      </c>
    </row>
    <row r="4234" spans="29:47" x14ac:dyDescent="0.2">
      <c r="AC4234" s="50">
        <v>-7.6800000000084001</v>
      </c>
      <c r="AU4234" s="200">
        <v>0.42320000000000002</v>
      </c>
    </row>
    <row r="4235" spans="29:47" x14ac:dyDescent="0.2">
      <c r="AC4235" s="50">
        <v>-7.6700000000084003</v>
      </c>
      <c r="AU4235" s="200">
        <v>0.42330000000000001</v>
      </c>
    </row>
    <row r="4236" spans="29:47" x14ac:dyDescent="0.2">
      <c r="AC4236" s="50">
        <v>-7.6600000000083996</v>
      </c>
      <c r="AU4236" s="200">
        <v>0.4234</v>
      </c>
    </row>
    <row r="4237" spans="29:47" x14ac:dyDescent="0.2">
      <c r="AC4237" s="50">
        <v>-7.6500000000083999</v>
      </c>
      <c r="AU4237" s="200">
        <v>0.42349999999999999</v>
      </c>
    </row>
    <row r="4238" spans="29:47" x14ac:dyDescent="0.2">
      <c r="AC4238" s="50">
        <v>-7.6400000000084001</v>
      </c>
      <c r="AU4238" s="200">
        <v>0.42359999999999998</v>
      </c>
    </row>
    <row r="4239" spans="29:47" x14ac:dyDescent="0.2">
      <c r="AC4239" s="50">
        <v>-7.6300000000084003</v>
      </c>
      <c r="AU4239" s="200">
        <v>0.42370000000000002</v>
      </c>
    </row>
    <row r="4240" spans="29:47" x14ac:dyDescent="0.2">
      <c r="AC4240" s="50">
        <v>-7.6200000000083996</v>
      </c>
      <c r="AU4240" s="200">
        <v>0.42380000000000001</v>
      </c>
    </row>
    <row r="4241" spans="29:47" x14ac:dyDescent="0.2">
      <c r="AC4241" s="50">
        <v>-7.6100000000083998</v>
      </c>
      <c r="AU4241" s="200">
        <v>0.4239</v>
      </c>
    </row>
    <row r="4242" spans="29:47" x14ac:dyDescent="0.2">
      <c r="AC4242" s="50">
        <v>-7.6000000000084</v>
      </c>
      <c r="AU4242" s="200">
        <v>0.42399999999999999</v>
      </c>
    </row>
    <row r="4243" spans="29:47" x14ac:dyDescent="0.2">
      <c r="AC4243" s="50">
        <v>-7.5900000000084002</v>
      </c>
      <c r="AU4243" s="200">
        <v>0.42409999999999998</v>
      </c>
    </row>
    <row r="4244" spans="29:47" x14ac:dyDescent="0.2">
      <c r="AC4244" s="50">
        <v>-7.5800000000083996</v>
      </c>
      <c r="AU4244" s="200">
        <v>0.42420000000000002</v>
      </c>
    </row>
    <row r="4245" spans="29:47" x14ac:dyDescent="0.2">
      <c r="AC4245" s="50">
        <v>-7.5700000000083998</v>
      </c>
      <c r="AU4245" s="200">
        <v>0.42430000000000001</v>
      </c>
    </row>
    <row r="4246" spans="29:47" x14ac:dyDescent="0.2">
      <c r="AC4246" s="50">
        <v>-7.5600000000084</v>
      </c>
      <c r="AU4246" s="200">
        <v>0.4244</v>
      </c>
    </row>
    <row r="4247" spans="29:47" x14ac:dyDescent="0.2">
      <c r="AC4247" s="50">
        <v>-7.5500000000084002</v>
      </c>
      <c r="AU4247" s="200">
        <v>0.42449999999999999</v>
      </c>
    </row>
    <row r="4248" spans="29:47" x14ac:dyDescent="0.2">
      <c r="AC4248" s="50">
        <v>-7.5400000000084004</v>
      </c>
      <c r="AU4248" s="200">
        <v>0.42459999999999998</v>
      </c>
    </row>
    <row r="4249" spans="29:47" x14ac:dyDescent="0.2">
      <c r="AC4249" s="50">
        <v>-7.5300000000083998</v>
      </c>
      <c r="AU4249" s="200">
        <v>0.42470000000000002</v>
      </c>
    </row>
    <row r="4250" spans="29:47" x14ac:dyDescent="0.2">
      <c r="AC4250" s="50">
        <v>-7.5200000000085003</v>
      </c>
      <c r="AU4250" s="200">
        <v>0.42480000000000001</v>
      </c>
    </row>
    <row r="4251" spans="29:47" x14ac:dyDescent="0.2">
      <c r="AC4251" s="50">
        <v>-7.5100000000084997</v>
      </c>
      <c r="AU4251" s="200">
        <v>0.4249</v>
      </c>
    </row>
    <row r="4252" spans="29:47" x14ac:dyDescent="0.2">
      <c r="AC4252" s="50">
        <v>-7.5000000000084999</v>
      </c>
      <c r="AU4252" s="200">
        <v>0.42499999999999999</v>
      </c>
    </row>
    <row r="4253" spans="29:47" x14ac:dyDescent="0.2">
      <c r="AC4253" s="50">
        <v>-7.4900000000085001</v>
      </c>
      <c r="AU4253" s="200">
        <v>0.42509999999999998</v>
      </c>
    </row>
    <row r="4254" spans="29:47" x14ac:dyDescent="0.2">
      <c r="AC4254" s="50">
        <v>-7.4800000000085003</v>
      </c>
      <c r="AU4254" s="200">
        <v>0.42520000000000002</v>
      </c>
    </row>
    <row r="4255" spans="29:47" x14ac:dyDescent="0.2">
      <c r="AC4255" s="50">
        <v>-7.4700000000084996</v>
      </c>
      <c r="AU4255" s="200">
        <v>0.42530000000000001</v>
      </c>
    </row>
    <row r="4256" spans="29:47" x14ac:dyDescent="0.2">
      <c r="AC4256" s="50">
        <v>-7.4600000000084998</v>
      </c>
      <c r="AU4256" s="200">
        <v>0.4254</v>
      </c>
    </row>
    <row r="4257" spans="29:47" x14ac:dyDescent="0.2">
      <c r="AC4257" s="50">
        <v>-7.4500000000085</v>
      </c>
      <c r="AU4257" s="200">
        <v>0.42549999999999999</v>
      </c>
    </row>
    <row r="4258" spans="29:47" x14ac:dyDescent="0.2">
      <c r="AC4258" s="50">
        <v>-7.4400000000085003</v>
      </c>
      <c r="AU4258" s="200">
        <v>0.42559999999999998</v>
      </c>
    </row>
    <row r="4259" spans="29:47" x14ac:dyDescent="0.2">
      <c r="AC4259" s="50">
        <v>-7.4300000000084996</v>
      </c>
      <c r="AU4259" s="200">
        <v>0.42570000000000002</v>
      </c>
    </row>
    <row r="4260" spans="29:47" x14ac:dyDescent="0.2">
      <c r="AC4260" s="50">
        <v>-7.4200000000084998</v>
      </c>
      <c r="AU4260" s="200">
        <v>0.42580000000000001</v>
      </c>
    </row>
    <row r="4261" spans="29:47" x14ac:dyDescent="0.2">
      <c r="AC4261" s="50">
        <v>-7.4100000000085</v>
      </c>
      <c r="AU4261" s="200">
        <v>0.4259</v>
      </c>
    </row>
    <row r="4262" spans="29:47" x14ac:dyDescent="0.2">
      <c r="AC4262" s="50">
        <v>-7.4000000000085002</v>
      </c>
      <c r="AU4262" s="200">
        <v>0.42599999999999999</v>
      </c>
    </row>
    <row r="4263" spans="29:47" x14ac:dyDescent="0.2">
      <c r="AC4263" s="50">
        <v>-7.3900000000085004</v>
      </c>
      <c r="AU4263" s="200">
        <v>0.42609999999999998</v>
      </c>
    </row>
    <row r="4264" spans="29:47" x14ac:dyDescent="0.2">
      <c r="AC4264" s="50">
        <v>-7.3800000000084998</v>
      </c>
      <c r="AU4264" s="200">
        <v>0.42620000000000002</v>
      </c>
    </row>
    <row r="4265" spans="29:47" x14ac:dyDescent="0.2">
      <c r="AC4265" s="50">
        <v>-7.3700000000085</v>
      </c>
      <c r="AU4265" s="200">
        <v>0.42630000000000001</v>
      </c>
    </row>
    <row r="4266" spans="29:47" x14ac:dyDescent="0.2">
      <c r="AC4266" s="50">
        <v>-7.3600000000085002</v>
      </c>
      <c r="AU4266" s="200">
        <v>0.4264</v>
      </c>
    </row>
    <row r="4267" spans="29:47" x14ac:dyDescent="0.2">
      <c r="AC4267" s="50">
        <v>-7.3500000000085004</v>
      </c>
      <c r="AU4267" s="200">
        <v>0.42649999999999999</v>
      </c>
    </row>
    <row r="4268" spans="29:47" x14ac:dyDescent="0.2">
      <c r="AC4268" s="50">
        <v>-7.3400000000084997</v>
      </c>
      <c r="AU4268" s="200">
        <v>0.42659999999999998</v>
      </c>
    </row>
    <row r="4269" spans="29:47" x14ac:dyDescent="0.2">
      <c r="AC4269" s="50">
        <v>-7.3300000000084999</v>
      </c>
      <c r="AU4269" s="200">
        <v>0.42670000000000002</v>
      </c>
    </row>
    <row r="4270" spans="29:47" x14ac:dyDescent="0.2">
      <c r="AC4270" s="50">
        <v>-7.3200000000085002</v>
      </c>
      <c r="AU4270" s="200">
        <v>0.42680000000000001</v>
      </c>
    </row>
    <row r="4271" spans="29:47" x14ac:dyDescent="0.2">
      <c r="AC4271" s="50">
        <v>-7.3100000000085004</v>
      </c>
      <c r="AU4271" s="200">
        <v>0.4269</v>
      </c>
    </row>
    <row r="4272" spans="29:47" x14ac:dyDescent="0.2">
      <c r="AC4272" s="50">
        <v>-7.3000000000084997</v>
      </c>
      <c r="AU4272" s="200">
        <v>0.42699999999999999</v>
      </c>
    </row>
    <row r="4273" spans="29:47" x14ac:dyDescent="0.2">
      <c r="AC4273" s="50">
        <v>-7.2900000000084999</v>
      </c>
      <c r="AU4273" s="200">
        <v>0.42709999999999998</v>
      </c>
    </row>
    <row r="4274" spans="29:47" x14ac:dyDescent="0.2">
      <c r="AC4274" s="50">
        <v>-7.2800000000085001</v>
      </c>
      <c r="AU4274" s="200">
        <v>0.42720000000000002</v>
      </c>
    </row>
    <row r="4275" spans="29:47" x14ac:dyDescent="0.2">
      <c r="AC4275" s="50">
        <v>-7.2700000000085003</v>
      </c>
      <c r="AU4275" s="200">
        <v>0.42730000000000001</v>
      </c>
    </row>
    <row r="4276" spans="29:47" x14ac:dyDescent="0.2">
      <c r="AC4276" s="50">
        <v>-7.2600000000084997</v>
      </c>
      <c r="AU4276" s="200">
        <v>0.4274</v>
      </c>
    </row>
    <row r="4277" spans="29:47" x14ac:dyDescent="0.2">
      <c r="AC4277" s="50">
        <v>-7.2500000000084999</v>
      </c>
      <c r="AU4277" s="200">
        <v>0.42749999999999999</v>
      </c>
    </row>
    <row r="4278" spans="29:47" x14ac:dyDescent="0.2">
      <c r="AC4278" s="50">
        <v>-7.2400000000085001</v>
      </c>
      <c r="AU4278" s="200">
        <v>0.42759999999999998</v>
      </c>
    </row>
    <row r="4279" spans="29:47" x14ac:dyDescent="0.2">
      <c r="AC4279" s="50">
        <v>-7.2300000000085003</v>
      </c>
      <c r="AU4279" s="200">
        <v>0.42770000000000002</v>
      </c>
    </row>
    <row r="4280" spans="29:47" x14ac:dyDescent="0.2">
      <c r="AC4280" s="50">
        <v>-7.2200000000084996</v>
      </c>
      <c r="AU4280" s="200">
        <v>0.42780000000000001</v>
      </c>
    </row>
    <row r="4281" spans="29:47" x14ac:dyDescent="0.2">
      <c r="AC4281" s="50">
        <v>-7.2100000000084998</v>
      </c>
      <c r="AU4281" s="200">
        <v>0.4279</v>
      </c>
    </row>
    <row r="4282" spans="29:47" x14ac:dyDescent="0.2">
      <c r="AC4282" s="50">
        <v>-7.2000000000085</v>
      </c>
      <c r="AU4282" s="200">
        <v>0.42799999999999999</v>
      </c>
    </row>
    <row r="4283" spans="29:47" x14ac:dyDescent="0.2">
      <c r="AC4283" s="50">
        <v>-7.1900000000085003</v>
      </c>
      <c r="AU4283" s="200">
        <v>0.42809999999999998</v>
      </c>
    </row>
    <row r="4284" spans="29:47" x14ac:dyDescent="0.2">
      <c r="AC4284" s="50">
        <v>-7.1800000000084996</v>
      </c>
      <c r="AU4284" s="200">
        <v>0.42820000000000003</v>
      </c>
    </row>
    <row r="4285" spans="29:47" x14ac:dyDescent="0.2">
      <c r="AC4285" s="50">
        <v>-7.1700000000084998</v>
      </c>
      <c r="AU4285" s="200">
        <v>0.42830000000000001</v>
      </c>
    </row>
    <row r="4286" spans="29:47" x14ac:dyDescent="0.2">
      <c r="AC4286" s="50">
        <v>-7.1600000000085</v>
      </c>
      <c r="AU4286" s="200">
        <v>0.4284</v>
      </c>
    </row>
    <row r="4287" spans="29:47" x14ac:dyDescent="0.2">
      <c r="AC4287" s="50">
        <v>-7.1500000000085002</v>
      </c>
      <c r="AU4287" s="200">
        <v>0.42849999999999999</v>
      </c>
    </row>
    <row r="4288" spans="29:47" x14ac:dyDescent="0.2">
      <c r="AC4288" s="50">
        <v>-7.1400000000085004</v>
      </c>
      <c r="AU4288" s="200">
        <v>0.42859999999999998</v>
      </c>
    </row>
    <row r="4289" spans="29:47" x14ac:dyDescent="0.2">
      <c r="AC4289" s="50">
        <v>-7.1300000000084998</v>
      </c>
      <c r="AU4289" s="200">
        <v>0.42870000000000003</v>
      </c>
    </row>
    <row r="4290" spans="29:47" x14ac:dyDescent="0.2">
      <c r="AC4290" s="50">
        <v>-7.1200000000085</v>
      </c>
      <c r="AU4290" s="200">
        <v>0.42880000000000001</v>
      </c>
    </row>
    <row r="4291" spans="29:47" x14ac:dyDescent="0.2">
      <c r="AC4291" s="50">
        <v>-7.1100000000085002</v>
      </c>
      <c r="AU4291" s="200">
        <v>0.4289</v>
      </c>
    </row>
    <row r="4292" spans="29:47" x14ac:dyDescent="0.2">
      <c r="AC4292" s="50">
        <v>-7.1000000000085004</v>
      </c>
      <c r="AU4292" s="200">
        <v>0.42899999999999999</v>
      </c>
    </row>
    <row r="4293" spans="29:47" x14ac:dyDescent="0.2">
      <c r="AC4293" s="50">
        <v>-7.0900000000084997</v>
      </c>
      <c r="AU4293" s="200">
        <v>0.42909999999999998</v>
      </c>
    </row>
    <row r="4294" spans="29:47" x14ac:dyDescent="0.2">
      <c r="AC4294" s="50">
        <v>-7.0800000000084999</v>
      </c>
      <c r="AU4294" s="200">
        <v>0.42920000000000003</v>
      </c>
    </row>
    <row r="4295" spans="29:47" x14ac:dyDescent="0.2">
      <c r="AC4295" s="50">
        <v>-7.0700000000085002</v>
      </c>
      <c r="AU4295" s="200">
        <v>0.42930000000000001</v>
      </c>
    </row>
    <row r="4296" spans="29:47" x14ac:dyDescent="0.2">
      <c r="AC4296" s="50">
        <v>-7.0600000000085004</v>
      </c>
      <c r="AU4296" s="200">
        <v>0.4294</v>
      </c>
    </row>
    <row r="4297" spans="29:47" x14ac:dyDescent="0.2">
      <c r="AC4297" s="50">
        <v>-7.0500000000084997</v>
      </c>
      <c r="AU4297" s="200">
        <v>0.42949999999999999</v>
      </c>
    </row>
    <row r="4298" spans="29:47" x14ac:dyDescent="0.2">
      <c r="AC4298" s="50">
        <v>-7.0400000000084999</v>
      </c>
      <c r="AU4298" s="200">
        <v>0.42959999999999998</v>
      </c>
    </row>
    <row r="4299" spans="29:47" x14ac:dyDescent="0.2">
      <c r="AC4299" s="50">
        <v>-7.0300000000085001</v>
      </c>
      <c r="AU4299" s="200">
        <v>0.42970000000000003</v>
      </c>
    </row>
    <row r="4300" spans="29:47" x14ac:dyDescent="0.2">
      <c r="AC4300" s="50">
        <v>-7.0200000000085998</v>
      </c>
      <c r="AU4300" s="200">
        <v>0.42980000000000002</v>
      </c>
    </row>
    <row r="4301" spans="29:47" x14ac:dyDescent="0.2">
      <c r="AC4301" s="50">
        <v>-7.0100000000086</v>
      </c>
      <c r="AU4301" s="200">
        <v>0.4299</v>
      </c>
    </row>
    <row r="4302" spans="29:47" x14ac:dyDescent="0.2">
      <c r="AC4302" s="50">
        <v>-7.0000000000086002</v>
      </c>
      <c r="AU4302" s="200">
        <v>0.43</v>
      </c>
    </row>
    <row r="4303" spans="29:47" x14ac:dyDescent="0.2">
      <c r="AC4303" s="50">
        <v>-6.9900000000085996</v>
      </c>
      <c r="AU4303" s="200">
        <v>0.43009999999999998</v>
      </c>
    </row>
    <row r="4304" spans="29:47" x14ac:dyDescent="0.2">
      <c r="AC4304" s="50">
        <v>-6.9800000000085998</v>
      </c>
      <c r="AU4304" s="200">
        <v>0.43020000000000003</v>
      </c>
    </row>
    <row r="4305" spans="29:47" x14ac:dyDescent="0.2">
      <c r="AC4305" s="50">
        <v>-6.9700000000086</v>
      </c>
      <c r="AU4305" s="200">
        <v>0.43030000000000002</v>
      </c>
    </row>
    <row r="4306" spans="29:47" x14ac:dyDescent="0.2">
      <c r="AC4306" s="50">
        <v>-6.9600000000086002</v>
      </c>
      <c r="AU4306" s="200">
        <v>0.4304</v>
      </c>
    </row>
    <row r="4307" spans="29:47" x14ac:dyDescent="0.2">
      <c r="AC4307" s="50">
        <v>-6.9500000000086004</v>
      </c>
      <c r="AU4307" s="200">
        <v>0.43049999999999999</v>
      </c>
    </row>
    <row r="4308" spans="29:47" x14ac:dyDescent="0.2">
      <c r="AC4308" s="50">
        <v>-6.9400000000085997</v>
      </c>
      <c r="AU4308" s="200">
        <v>0.43059999999999998</v>
      </c>
    </row>
    <row r="4309" spans="29:47" x14ac:dyDescent="0.2">
      <c r="AC4309" s="50">
        <v>-6.9300000000085999</v>
      </c>
      <c r="AU4309" s="200">
        <v>0.43070000000000003</v>
      </c>
    </row>
    <row r="4310" spans="29:47" x14ac:dyDescent="0.2">
      <c r="AC4310" s="50">
        <v>-6.9200000000086002</v>
      </c>
      <c r="AU4310" s="200">
        <v>0.43080000000000002</v>
      </c>
    </row>
    <row r="4311" spans="29:47" x14ac:dyDescent="0.2">
      <c r="AC4311" s="50">
        <v>-6.9100000000086004</v>
      </c>
      <c r="AU4311" s="200">
        <v>0.43090000000000001</v>
      </c>
    </row>
    <row r="4312" spans="29:47" x14ac:dyDescent="0.2">
      <c r="AC4312" s="50">
        <v>-6.9000000000085997</v>
      </c>
      <c r="AU4312" s="200">
        <v>0.43099999999999999</v>
      </c>
    </row>
    <row r="4313" spans="29:47" x14ac:dyDescent="0.2">
      <c r="AC4313" s="50">
        <v>-6.8900000000085999</v>
      </c>
      <c r="AU4313" s="200">
        <v>0.43109999999999998</v>
      </c>
    </row>
    <row r="4314" spans="29:47" x14ac:dyDescent="0.2">
      <c r="AC4314" s="50">
        <v>-6.8800000000086001</v>
      </c>
      <c r="AU4314" s="200">
        <v>0.43120000000000003</v>
      </c>
    </row>
    <row r="4315" spans="29:47" x14ac:dyDescent="0.2">
      <c r="AC4315" s="50">
        <v>-6.8700000000086003</v>
      </c>
      <c r="AU4315" s="200">
        <v>0.43130000000000002</v>
      </c>
    </row>
    <row r="4316" spans="29:47" x14ac:dyDescent="0.2">
      <c r="AC4316" s="50">
        <v>-6.8600000000085997</v>
      </c>
      <c r="AU4316" s="200">
        <v>0.43140000000000001</v>
      </c>
    </row>
    <row r="4317" spans="29:47" x14ac:dyDescent="0.2">
      <c r="AC4317" s="50">
        <v>-6.8500000000085999</v>
      </c>
      <c r="AU4317" s="200">
        <v>0.43149999999999999</v>
      </c>
    </row>
    <row r="4318" spans="29:47" x14ac:dyDescent="0.2">
      <c r="AC4318" s="50">
        <v>-6.8400000000086001</v>
      </c>
      <c r="AU4318" s="200">
        <v>0.43159999999999998</v>
      </c>
    </row>
    <row r="4319" spans="29:47" x14ac:dyDescent="0.2">
      <c r="AC4319" s="50">
        <v>-6.8300000000086003</v>
      </c>
      <c r="AU4319" s="200">
        <v>0.43169999999999997</v>
      </c>
    </row>
    <row r="4320" spans="29:47" x14ac:dyDescent="0.2">
      <c r="AC4320" s="50">
        <v>-6.8200000000085996</v>
      </c>
      <c r="AU4320" s="200">
        <v>0.43180000000000002</v>
      </c>
    </row>
    <row r="4321" spans="29:47" x14ac:dyDescent="0.2">
      <c r="AC4321" s="50">
        <v>-6.8100000000085998</v>
      </c>
      <c r="AU4321" s="200">
        <v>0.43190000000000001</v>
      </c>
    </row>
    <row r="4322" spans="29:47" x14ac:dyDescent="0.2">
      <c r="AC4322" s="50">
        <v>-6.8000000000086001</v>
      </c>
      <c r="AU4322" s="200">
        <v>0.432</v>
      </c>
    </row>
    <row r="4323" spans="29:47" x14ac:dyDescent="0.2">
      <c r="AC4323" s="50">
        <v>-6.7900000000086003</v>
      </c>
      <c r="AU4323" s="200">
        <v>0.43209999999999998</v>
      </c>
    </row>
    <row r="4324" spans="29:47" x14ac:dyDescent="0.2">
      <c r="AC4324" s="50">
        <v>-6.7800000000085996</v>
      </c>
      <c r="AU4324" s="200">
        <v>0.43219999999999997</v>
      </c>
    </row>
    <row r="4325" spans="29:47" x14ac:dyDescent="0.2">
      <c r="AC4325" s="50">
        <v>-6.7700000000085998</v>
      </c>
      <c r="AU4325" s="200">
        <v>0.43230000000000002</v>
      </c>
    </row>
    <row r="4326" spans="29:47" x14ac:dyDescent="0.2">
      <c r="AC4326" s="50">
        <v>-6.7600000000086</v>
      </c>
      <c r="AU4326" s="200">
        <v>0.43240000000000001</v>
      </c>
    </row>
    <row r="4327" spans="29:47" x14ac:dyDescent="0.2">
      <c r="AC4327" s="50">
        <v>-6.7500000000086002</v>
      </c>
      <c r="AU4327" s="200">
        <v>0.4325</v>
      </c>
    </row>
    <row r="4328" spans="29:47" x14ac:dyDescent="0.2">
      <c r="AC4328" s="50">
        <v>-6.7400000000085996</v>
      </c>
      <c r="AU4328" s="200">
        <v>0.43259999999999998</v>
      </c>
    </row>
    <row r="4329" spans="29:47" x14ac:dyDescent="0.2">
      <c r="AC4329" s="50">
        <v>-6.7300000000085998</v>
      </c>
      <c r="AU4329" s="200">
        <v>0.43269999999999997</v>
      </c>
    </row>
    <row r="4330" spans="29:47" x14ac:dyDescent="0.2">
      <c r="AC4330" s="50">
        <v>-6.7200000000086</v>
      </c>
      <c r="AU4330" s="200">
        <v>0.43280000000000002</v>
      </c>
    </row>
    <row r="4331" spans="29:47" x14ac:dyDescent="0.2">
      <c r="AC4331" s="50">
        <v>-6.7100000000086002</v>
      </c>
      <c r="AU4331" s="200">
        <v>0.43290000000000001</v>
      </c>
    </row>
    <row r="4332" spans="29:47" x14ac:dyDescent="0.2">
      <c r="AC4332" s="50">
        <v>-6.7000000000086004</v>
      </c>
      <c r="AU4332" s="200">
        <v>0.433</v>
      </c>
    </row>
    <row r="4333" spans="29:47" x14ac:dyDescent="0.2">
      <c r="AC4333" s="50">
        <v>-6.6900000000085997</v>
      </c>
      <c r="AU4333" s="200">
        <v>0.43309999999999998</v>
      </c>
    </row>
    <row r="4334" spans="29:47" x14ac:dyDescent="0.2">
      <c r="AC4334" s="50">
        <v>-6.6800000000085999</v>
      </c>
      <c r="AU4334" s="200">
        <v>0.43319999999999997</v>
      </c>
    </row>
    <row r="4335" spans="29:47" x14ac:dyDescent="0.2">
      <c r="AC4335" s="50">
        <v>-6.6700000000086002</v>
      </c>
      <c r="AU4335" s="200">
        <v>0.43330000000000002</v>
      </c>
    </row>
    <row r="4336" spans="29:47" x14ac:dyDescent="0.2">
      <c r="AC4336" s="50">
        <v>-6.6600000000086004</v>
      </c>
      <c r="AU4336" s="200">
        <v>0.43340000000000001</v>
      </c>
    </row>
    <row r="4337" spans="29:47" x14ac:dyDescent="0.2">
      <c r="AC4337" s="50">
        <v>-6.6500000000085997</v>
      </c>
      <c r="AU4337" s="200">
        <v>0.4335</v>
      </c>
    </row>
    <row r="4338" spans="29:47" x14ac:dyDescent="0.2">
      <c r="AC4338" s="50">
        <v>-6.6400000000085999</v>
      </c>
      <c r="AU4338" s="200">
        <v>0.43359999999999999</v>
      </c>
    </row>
    <row r="4339" spans="29:47" x14ac:dyDescent="0.2">
      <c r="AC4339" s="50">
        <v>-6.6300000000086001</v>
      </c>
      <c r="AU4339" s="200">
        <v>0.43369999999999997</v>
      </c>
    </row>
    <row r="4340" spans="29:47" x14ac:dyDescent="0.2">
      <c r="AC4340" s="50">
        <v>-6.6200000000086003</v>
      </c>
      <c r="AU4340" s="200">
        <v>0.43380000000000002</v>
      </c>
    </row>
    <row r="4341" spans="29:47" x14ac:dyDescent="0.2">
      <c r="AC4341" s="50">
        <v>-6.6100000000085997</v>
      </c>
      <c r="AU4341" s="200">
        <v>0.43390000000000001</v>
      </c>
    </row>
    <row r="4342" spans="29:47" x14ac:dyDescent="0.2">
      <c r="AC4342" s="50">
        <v>-6.6000000000085999</v>
      </c>
      <c r="AU4342" s="200">
        <v>0.434</v>
      </c>
    </row>
    <row r="4343" spans="29:47" x14ac:dyDescent="0.2">
      <c r="AC4343" s="50">
        <v>-6.5900000000086001</v>
      </c>
      <c r="AU4343" s="200">
        <v>0.43409999999999999</v>
      </c>
    </row>
    <row r="4344" spans="29:47" x14ac:dyDescent="0.2">
      <c r="AC4344" s="50">
        <v>-6.5800000000086003</v>
      </c>
      <c r="AU4344" s="200">
        <v>0.43419999999999997</v>
      </c>
    </row>
    <row r="4345" spans="29:47" x14ac:dyDescent="0.2">
      <c r="AC4345" s="50">
        <v>-6.5700000000085996</v>
      </c>
      <c r="AU4345" s="200">
        <v>0.43430000000000002</v>
      </c>
    </row>
    <row r="4346" spans="29:47" x14ac:dyDescent="0.2">
      <c r="AC4346" s="50">
        <v>-6.5600000000085998</v>
      </c>
      <c r="AU4346" s="200">
        <v>0.43440000000000001</v>
      </c>
    </row>
    <row r="4347" spans="29:47" x14ac:dyDescent="0.2">
      <c r="AC4347" s="50">
        <v>-6.5500000000086001</v>
      </c>
      <c r="AU4347" s="200">
        <v>0.4345</v>
      </c>
    </row>
    <row r="4348" spans="29:47" x14ac:dyDescent="0.2">
      <c r="AC4348" s="50">
        <v>-6.5400000000086003</v>
      </c>
      <c r="AU4348" s="200">
        <v>0.43459999999999999</v>
      </c>
    </row>
    <row r="4349" spans="29:47" x14ac:dyDescent="0.2">
      <c r="AC4349" s="50">
        <v>-6.5300000000085996</v>
      </c>
      <c r="AU4349" s="200">
        <v>0.43469999999999998</v>
      </c>
    </row>
    <row r="4350" spans="29:47" x14ac:dyDescent="0.2">
      <c r="AC4350" s="50">
        <v>-6.5200000000087002</v>
      </c>
      <c r="AU4350" s="200">
        <v>0.43480000000000002</v>
      </c>
    </row>
    <row r="4351" spans="29:47" x14ac:dyDescent="0.2">
      <c r="AC4351" s="50">
        <v>-6.5100000000087004</v>
      </c>
      <c r="AU4351" s="200">
        <v>0.43490000000000001</v>
      </c>
    </row>
    <row r="4352" spans="29:47" x14ac:dyDescent="0.2">
      <c r="AC4352" s="50">
        <v>-6.5000000000086997</v>
      </c>
      <c r="AU4352" s="200">
        <v>0.435</v>
      </c>
    </row>
    <row r="4353" spans="29:47" x14ac:dyDescent="0.2">
      <c r="AC4353" s="50">
        <v>-6.4900000000086999</v>
      </c>
      <c r="AU4353" s="200">
        <v>0.43509999999999999</v>
      </c>
    </row>
    <row r="4354" spans="29:47" x14ac:dyDescent="0.2">
      <c r="AC4354" s="50">
        <v>-6.4800000000087001</v>
      </c>
      <c r="AU4354" s="200">
        <v>0.43519999999999998</v>
      </c>
    </row>
    <row r="4355" spans="29:47" x14ac:dyDescent="0.2">
      <c r="AC4355" s="50">
        <v>-6.4700000000087003</v>
      </c>
      <c r="AU4355" s="200">
        <v>0.43530000000000002</v>
      </c>
    </row>
    <row r="4356" spans="29:47" x14ac:dyDescent="0.2">
      <c r="AC4356" s="50">
        <v>-6.4600000000086997</v>
      </c>
      <c r="AU4356" s="200">
        <v>0.43540000000000001</v>
      </c>
    </row>
    <row r="4357" spans="29:47" x14ac:dyDescent="0.2">
      <c r="AC4357" s="50">
        <v>-6.4500000000086999</v>
      </c>
      <c r="AU4357" s="200">
        <v>0.4355</v>
      </c>
    </row>
    <row r="4358" spans="29:47" x14ac:dyDescent="0.2">
      <c r="AC4358" s="50">
        <v>-6.4400000000087001</v>
      </c>
      <c r="AU4358" s="200">
        <v>0.43559999999999999</v>
      </c>
    </row>
    <row r="4359" spans="29:47" x14ac:dyDescent="0.2">
      <c r="AC4359" s="50">
        <v>-6.4300000000087003</v>
      </c>
      <c r="AU4359" s="200">
        <v>0.43569999999999998</v>
      </c>
    </row>
    <row r="4360" spans="29:47" x14ac:dyDescent="0.2">
      <c r="AC4360" s="50">
        <v>-6.4200000000086996</v>
      </c>
      <c r="AU4360" s="200">
        <v>0.43580000000000002</v>
      </c>
    </row>
    <row r="4361" spans="29:47" x14ac:dyDescent="0.2">
      <c r="AC4361" s="50">
        <v>-6.4100000000086998</v>
      </c>
      <c r="AU4361" s="200">
        <v>0.43590000000000001</v>
      </c>
    </row>
    <row r="4362" spans="29:47" x14ac:dyDescent="0.2">
      <c r="AC4362" s="50">
        <v>-6.4000000000087001</v>
      </c>
      <c r="AU4362" s="200">
        <v>0.436</v>
      </c>
    </row>
    <row r="4363" spans="29:47" x14ac:dyDescent="0.2">
      <c r="AC4363" s="50">
        <v>-6.3900000000087003</v>
      </c>
      <c r="AU4363" s="200">
        <v>0.43609999999999999</v>
      </c>
    </row>
    <row r="4364" spans="29:47" x14ac:dyDescent="0.2">
      <c r="AC4364" s="50">
        <v>-6.3800000000086996</v>
      </c>
      <c r="AU4364" s="200">
        <v>0.43619999999999998</v>
      </c>
    </row>
    <row r="4365" spans="29:47" x14ac:dyDescent="0.2">
      <c r="AC4365" s="50">
        <v>-6.3700000000086998</v>
      </c>
      <c r="AU4365" s="200">
        <v>0.43630000000000002</v>
      </c>
    </row>
    <row r="4366" spans="29:47" x14ac:dyDescent="0.2">
      <c r="AC4366" s="50">
        <v>-6.3600000000087</v>
      </c>
      <c r="AU4366" s="200">
        <v>0.43640000000000001</v>
      </c>
    </row>
    <row r="4367" spans="29:47" x14ac:dyDescent="0.2">
      <c r="AC4367" s="50">
        <v>-6.3500000000087002</v>
      </c>
      <c r="AU4367" s="200">
        <v>0.4365</v>
      </c>
    </row>
    <row r="4368" spans="29:47" x14ac:dyDescent="0.2">
      <c r="AC4368" s="50">
        <v>-6.3400000000086996</v>
      </c>
      <c r="AU4368" s="200">
        <v>0.43659999999999999</v>
      </c>
    </row>
    <row r="4369" spans="29:47" x14ac:dyDescent="0.2">
      <c r="AC4369" s="50">
        <v>-6.3300000000086998</v>
      </c>
      <c r="AU4369" s="200">
        <v>0.43669999999999998</v>
      </c>
    </row>
    <row r="4370" spans="29:47" x14ac:dyDescent="0.2">
      <c r="AC4370" s="50">
        <v>-6.3200000000087</v>
      </c>
      <c r="AU4370" s="200">
        <v>0.43680000000000002</v>
      </c>
    </row>
    <row r="4371" spans="29:47" x14ac:dyDescent="0.2">
      <c r="AC4371" s="50">
        <v>-6.3100000000087002</v>
      </c>
      <c r="AU4371" s="200">
        <v>0.43690000000000001</v>
      </c>
    </row>
    <row r="4372" spans="29:47" x14ac:dyDescent="0.2">
      <c r="AC4372" s="50">
        <v>-6.3000000000087004</v>
      </c>
      <c r="AU4372" s="200">
        <v>0.437</v>
      </c>
    </row>
    <row r="4373" spans="29:47" x14ac:dyDescent="0.2">
      <c r="AC4373" s="50">
        <v>-6.2900000000086997</v>
      </c>
      <c r="AU4373" s="200">
        <v>0.43709999999999999</v>
      </c>
    </row>
    <row r="4374" spans="29:47" x14ac:dyDescent="0.2">
      <c r="AC4374" s="50">
        <v>-6.2800000000087</v>
      </c>
      <c r="AU4374" s="200">
        <v>0.43719999999999998</v>
      </c>
    </row>
    <row r="4375" spans="29:47" x14ac:dyDescent="0.2">
      <c r="AC4375" s="50">
        <v>-6.2700000000087002</v>
      </c>
      <c r="AU4375" s="200">
        <v>0.43730000000000002</v>
      </c>
    </row>
    <row r="4376" spans="29:47" x14ac:dyDescent="0.2">
      <c r="AC4376" s="50">
        <v>-6.2600000000087004</v>
      </c>
      <c r="AU4376" s="200">
        <v>0.43740000000000001</v>
      </c>
    </row>
    <row r="4377" spans="29:47" x14ac:dyDescent="0.2">
      <c r="AC4377" s="50">
        <v>-6.2500000000086997</v>
      </c>
      <c r="AU4377" s="200">
        <v>0.4375</v>
      </c>
    </row>
    <row r="4378" spans="29:47" x14ac:dyDescent="0.2">
      <c r="AC4378" s="50">
        <v>-6.2400000000086999</v>
      </c>
      <c r="AU4378" s="200">
        <v>0.43759999999999999</v>
      </c>
    </row>
    <row r="4379" spans="29:47" x14ac:dyDescent="0.2">
      <c r="AC4379" s="50">
        <v>-6.2300000000087001</v>
      </c>
      <c r="AU4379" s="200">
        <v>0.43769999999999998</v>
      </c>
    </row>
    <row r="4380" spans="29:47" x14ac:dyDescent="0.2">
      <c r="AC4380" s="50">
        <v>-6.2200000000087003</v>
      </c>
      <c r="AU4380" s="200">
        <v>0.43780000000000002</v>
      </c>
    </row>
    <row r="4381" spans="29:47" x14ac:dyDescent="0.2">
      <c r="AC4381" s="50">
        <v>-6.2100000000086997</v>
      </c>
      <c r="AU4381" s="200">
        <v>0.43790000000000001</v>
      </c>
    </row>
    <row r="4382" spans="29:47" x14ac:dyDescent="0.2">
      <c r="AC4382" s="50">
        <v>-6.2000000000086999</v>
      </c>
      <c r="AU4382" s="200">
        <v>0.438</v>
      </c>
    </row>
    <row r="4383" spans="29:47" x14ac:dyDescent="0.2">
      <c r="AC4383" s="50">
        <v>-6.1900000000087001</v>
      </c>
      <c r="AU4383" s="200">
        <v>0.43809999999999999</v>
      </c>
    </row>
    <row r="4384" spans="29:47" x14ac:dyDescent="0.2">
      <c r="AC4384" s="50">
        <v>-6.1800000000087003</v>
      </c>
      <c r="AU4384" s="200">
        <v>0.43819999999999998</v>
      </c>
    </row>
    <row r="4385" spans="29:47" x14ac:dyDescent="0.2">
      <c r="AC4385" s="50">
        <v>-6.1700000000086996</v>
      </c>
      <c r="AU4385" s="200">
        <v>0.43830000000000002</v>
      </c>
    </row>
    <row r="4386" spans="29:47" x14ac:dyDescent="0.2">
      <c r="AC4386" s="50">
        <v>-6.1600000000086998</v>
      </c>
      <c r="AU4386" s="200">
        <v>0.43840000000000001</v>
      </c>
    </row>
    <row r="4387" spans="29:47" x14ac:dyDescent="0.2">
      <c r="AC4387" s="50">
        <v>-6.1500000000087001</v>
      </c>
      <c r="AU4387" s="200">
        <v>0.4385</v>
      </c>
    </row>
    <row r="4388" spans="29:47" x14ac:dyDescent="0.2">
      <c r="AC4388" s="50">
        <v>-6.1400000000087003</v>
      </c>
      <c r="AU4388" s="200">
        <v>0.43859999999999999</v>
      </c>
    </row>
    <row r="4389" spans="29:47" x14ac:dyDescent="0.2">
      <c r="AC4389" s="50">
        <v>-6.1300000000086996</v>
      </c>
      <c r="AU4389" s="200">
        <v>0.43869999999999998</v>
      </c>
    </row>
    <row r="4390" spans="29:47" x14ac:dyDescent="0.2">
      <c r="AC4390" s="50">
        <v>-6.1200000000086998</v>
      </c>
      <c r="AU4390" s="200">
        <v>0.43880000000000002</v>
      </c>
    </row>
    <row r="4391" spans="29:47" x14ac:dyDescent="0.2">
      <c r="AC4391" s="50">
        <v>-6.1100000000087</v>
      </c>
      <c r="AU4391" s="200">
        <v>0.43890000000000001</v>
      </c>
    </row>
    <row r="4392" spans="29:47" x14ac:dyDescent="0.2">
      <c r="AC4392" s="50">
        <v>-6.1000000000087002</v>
      </c>
      <c r="AU4392" s="200">
        <v>0.439</v>
      </c>
    </row>
    <row r="4393" spans="29:47" x14ac:dyDescent="0.2">
      <c r="AC4393" s="50">
        <v>-6.0900000000086996</v>
      </c>
      <c r="AU4393" s="200">
        <v>0.43909999999999999</v>
      </c>
    </row>
    <row r="4394" spans="29:47" x14ac:dyDescent="0.2">
      <c r="AC4394" s="50">
        <v>-6.0800000000086998</v>
      </c>
      <c r="AU4394" s="200">
        <v>0.43919999999999998</v>
      </c>
    </row>
    <row r="4395" spans="29:47" x14ac:dyDescent="0.2">
      <c r="AC4395" s="50">
        <v>-6.0700000000087</v>
      </c>
      <c r="AU4395" s="200">
        <v>0.43930000000000002</v>
      </c>
    </row>
    <row r="4396" spans="29:47" x14ac:dyDescent="0.2">
      <c r="AC4396" s="50">
        <v>-6.0600000000087002</v>
      </c>
      <c r="AU4396" s="200">
        <v>0.43940000000000001</v>
      </c>
    </row>
    <row r="4397" spans="29:47" x14ac:dyDescent="0.2">
      <c r="AC4397" s="50">
        <v>-6.0500000000087004</v>
      </c>
      <c r="AU4397" s="200">
        <v>0.4395</v>
      </c>
    </row>
    <row r="4398" spans="29:47" x14ac:dyDescent="0.2">
      <c r="AC4398" s="50">
        <v>-6.0400000000086997</v>
      </c>
      <c r="AU4398" s="200">
        <v>0.43959999999999999</v>
      </c>
    </row>
    <row r="4399" spans="29:47" x14ac:dyDescent="0.2">
      <c r="AC4399" s="50">
        <v>-6.0300000000087</v>
      </c>
      <c r="AU4399" s="200">
        <v>0.43969999999999998</v>
      </c>
    </row>
    <row r="4400" spans="29:47" x14ac:dyDescent="0.2">
      <c r="AC4400" s="50">
        <v>-6.0200000000087002</v>
      </c>
      <c r="AU4400" s="200">
        <v>0.43980000000000002</v>
      </c>
    </row>
    <row r="4401" spans="29:47" x14ac:dyDescent="0.2">
      <c r="AC4401" s="50">
        <v>-6.0100000000087999</v>
      </c>
      <c r="AU4401" s="200">
        <v>0.43990000000000001</v>
      </c>
    </row>
    <row r="4402" spans="29:47" x14ac:dyDescent="0.2">
      <c r="AC4402" s="50">
        <v>-6.0000000000088001</v>
      </c>
      <c r="AU4402" s="200">
        <v>0.44</v>
      </c>
    </row>
    <row r="4403" spans="29:47" x14ac:dyDescent="0.2">
      <c r="AC4403" s="50">
        <v>-5.9900000000088003</v>
      </c>
      <c r="AU4403" s="200">
        <v>0.44009999999999999</v>
      </c>
    </row>
    <row r="4404" spans="29:47" x14ac:dyDescent="0.2">
      <c r="AC4404" s="50">
        <v>-5.9800000000087996</v>
      </c>
      <c r="AU4404" s="200">
        <v>0.44019999999999998</v>
      </c>
    </row>
    <row r="4405" spans="29:47" x14ac:dyDescent="0.2">
      <c r="AC4405" s="50">
        <v>-5.9700000000087998</v>
      </c>
      <c r="AU4405" s="200">
        <v>0.44030000000000002</v>
      </c>
    </row>
    <row r="4406" spans="29:47" x14ac:dyDescent="0.2">
      <c r="AC4406" s="50">
        <v>-5.9600000000088</v>
      </c>
      <c r="AU4406" s="200">
        <v>0.44040000000000001</v>
      </c>
    </row>
    <row r="4407" spans="29:47" x14ac:dyDescent="0.2">
      <c r="AC4407" s="50">
        <v>-5.9500000000088002</v>
      </c>
      <c r="AU4407" s="200">
        <v>0.4405</v>
      </c>
    </row>
    <row r="4408" spans="29:47" x14ac:dyDescent="0.2">
      <c r="AC4408" s="50">
        <v>-5.9400000000087996</v>
      </c>
      <c r="AU4408" s="200">
        <v>0.44059999999999999</v>
      </c>
    </row>
    <row r="4409" spans="29:47" x14ac:dyDescent="0.2">
      <c r="AC4409" s="50">
        <v>-5.9300000000087998</v>
      </c>
      <c r="AU4409" s="200">
        <v>0.44069999999999998</v>
      </c>
    </row>
    <row r="4410" spans="29:47" x14ac:dyDescent="0.2">
      <c r="AC4410" s="50">
        <v>-5.9200000000088</v>
      </c>
      <c r="AU4410" s="200">
        <v>0.44080000000000003</v>
      </c>
    </row>
    <row r="4411" spans="29:47" x14ac:dyDescent="0.2">
      <c r="AC4411" s="50">
        <v>-5.9100000000088002</v>
      </c>
      <c r="AU4411" s="200">
        <v>0.44090000000000001</v>
      </c>
    </row>
    <row r="4412" spans="29:47" x14ac:dyDescent="0.2">
      <c r="AC4412" s="50">
        <v>-5.9000000000088004</v>
      </c>
      <c r="AU4412" s="200">
        <v>0.441</v>
      </c>
    </row>
    <row r="4413" spans="29:47" x14ac:dyDescent="0.2">
      <c r="AC4413" s="50">
        <v>-5.8900000000087998</v>
      </c>
      <c r="AU4413" s="200">
        <v>0.44109999999999999</v>
      </c>
    </row>
    <row r="4414" spans="29:47" x14ac:dyDescent="0.2">
      <c r="AC4414" s="50">
        <v>-5.8800000000088</v>
      </c>
      <c r="AU4414" s="200">
        <v>0.44119999999999998</v>
      </c>
    </row>
    <row r="4415" spans="29:47" x14ac:dyDescent="0.2">
      <c r="AC4415" s="50">
        <v>-5.8700000000088002</v>
      </c>
      <c r="AU4415" s="200">
        <v>0.44130000000000003</v>
      </c>
    </row>
    <row r="4416" spans="29:47" x14ac:dyDescent="0.2">
      <c r="AC4416" s="50">
        <v>-5.8600000000088004</v>
      </c>
      <c r="AU4416" s="200">
        <v>0.44140000000000001</v>
      </c>
    </row>
    <row r="4417" spans="29:47" x14ac:dyDescent="0.2">
      <c r="AC4417" s="50">
        <v>-5.8500000000087997</v>
      </c>
      <c r="AU4417" s="200">
        <v>0.4415</v>
      </c>
    </row>
    <row r="4418" spans="29:47" x14ac:dyDescent="0.2">
      <c r="AC4418" s="50">
        <v>-5.8400000000087999</v>
      </c>
      <c r="AU4418" s="200">
        <v>0.44159999999999999</v>
      </c>
    </row>
    <row r="4419" spans="29:47" x14ac:dyDescent="0.2">
      <c r="AC4419" s="50">
        <v>-5.8300000000088001</v>
      </c>
      <c r="AU4419" s="200">
        <v>0.44169999999999998</v>
      </c>
    </row>
    <row r="4420" spans="29:47" x14ac:dyDescent="0.2">
      <c r="AC4420" s="50">
        <v>-5.8200000000088004</v>
      </c>
      <c r="AU4420" s="200">
        <v>0.44180000000000003</v>
      </c>
    </row>
    <row r="4421" spans="29:47" x14ac:dyDescent="0.2">
      <c r="AC4421" s="50">
        <v>-5.8100000000087997</v>
      </c>
      <c r="AU4421" s="200">
        <v>0.44190000000000002</v>
      </c>
    </row>
    <row r="4422" spans="29:47" x14ac:dyDescent="0.2">
      <c r="AC4422" s="50">
        <v>-5.8000000000087999</v>
      </c>
      <c r="AU4422" s="200">
        <v>0.442</v>
      </c>
    </row>
    <row r="4423" spans="29:47" x14ac:dyDescent="0.2">
      <c r="AC4423" s="50">
        <v>-5.7900000000088001</v>
      </c>
      <c r="AU4423" s="200">
        <v>0.44209999999999999</v>
      </c>
    </row>
    <row r="4424" spans="29:47" x14ac:dyDescent="0.2">
      <c r="AC4424" s="50">
        <v>-5.7800000000088003</v>
      </c>
      <c r="AU4424" s="200">
        <v>0.44219999999999998</v>
      </c>
    </row>
    <row r="4425" spans="29:47" x14ac:dyDescent="0.2">
      <c r="AC4425" s="50">
        <v>-5.7700000000087996</v>
      </c>
      <c r="AU4425" s="200">
        <v>0.44230000000000003</v>
      </c>
    </row>
    <row r="4426" spans="29:47" x14ac:dyDescent="0.2">
      <c r="AC4426" s="50">
        <v>-5.7600000000087999</v>
      </c>
      <c r="AU4426" s="200">
        <v>0.44240000000000002</v>
      </c>
    </row>
    <row r="4427" spans="29:47" x14ac:dyDescent="0.2">
      <c r="AC4427" s="50">
        <v>-5.7500000000088001</v>
      </c>
      <c r="AU4427" s="200">
        <v>0.4425</v>
      </c>
    </row>
    <row r="4428" spans="29:47" x14ac:dyDescent="0.2">
      <c r="AC4428" s="50">
        <v>-5.7400000000088003</v>
      </c>
      <c r="AU4428" s="200">
        <v>0.44259999999999999</v>
      </c>
    </row>
    <row r="4429" spans="29:47" x14ac:dyDescent="0.2">
      <c r="AC4429" s="50">
        <v>-5.7300000000087996</v>
      </c>
      <c r="AU4429" s="200">
        <v>0.44269999999999998</v>
      </c>
    </row>
    <row r="4430" spans="29:47" x14ac:dyDescent="0.2">
      <c r="AC4430" s="50">
        <v>-5.7200000000087998</v>
      </c>
      <c r="AU4430" s="200">
        <v>0.44280000000000003</v>
      </c>
    </row>
    <row r="4431" spans="29:47" x14ac:dyDescent="0.2">
      <c r="AC4431" s="50">
        <v>-5.7100000000088</v>
      </c>
      <c r="AU4431" s="200">
        <v>0.44290000000000002</v>
      </c>
    </row>
    <row r="4432" spans="29:47" x14ac:dyDescent="0.2">
      <c r="AC4432" s="50">
        <v>-5.7000000000088002</v>
      </c>
      <c r="AU4432" s="200">
        <v>0.443</v>
      </c>
    </row>
    <row r="4433" spans="29:47" x14ac:dyDescent="0.2">
      <c r="AC4433" s="50">
        <v>-5.6900000000087996</v>
      </c>
      <c r="AU4433" s="200">
        <v>0.44309999999999999</v>
      </c>
    </row>
    <row r="4434" spans="29:47" x14ac:dyDescent="0.2">
      <c r="AC4434" s="50">
        <v>-5.6800000000087998</v>
      </c>
      <c r="AU4434" s="200">
        <v>0.44319999999999998</v>
      </c>
    </row>
    <row r="4435" spans="29:47" x14ac:dyDescent="0.2">
      <c r="AC4435" s="50">
        <v>-5.6700000000088</v>
      </c>
      <c r="AU4435" s="200">
        <v>0.44330000000000003</v>
      </c>
    </row>
    <row r="4436" spans="29:47" x14ac:dyDescent="0.2">
      <c r="AC4436" s="50">
        <v>-5.6600000000088002</v>
      </c>
      <c r="AU4436" s="200">
        <v>0.44340000000000002</v>
      </c>
    </row>
    <row r="4437" spans="29:47" x14ac:dyDescent="0.2">
      <c r="AC4437" s="50">
        <v>-5.6500000000088004</v>
      </c>
      <c r="AU4437" s="200">
        <v>0.44350000000000001</v>
      </c>
    </row>
    <row r="4438" spans="29:47" x14ac:dyDescent="0.2">
      <c r="AC4438" s="50">
        <v>-5.6400000000087998</v>
      </c>
      <c r="AU4438" s="200">
        <v>0.44359999999999999</v>
      </c>
    </row>
    <row r="4439" spans="29:47" x14ac:dyDescent="0.2">
      <c r="AC4439" s="50">
        <v>-5.6300000000088</v>
      </c>
      <c r="AU4439" s="200">
        <v>0.44369999999999998</v>
      </c>
    </row>
    <row r="4440" spans="29:47" x14ac:dyDescent="0.2">
      <c r="AC4440" s="50">
        <v>-5.6200000000088002</v>
      </c>
      <c r="AU4440" s="200">
        <v>0.44379999999999997</v>
      </c>
    </row>
    <row r="4441" spans="29:47" x14ac:dyDescent="0.2">
      <c r="AC4441" s="50">
        <v>-5.6100000000088004</v>
      </c>
      <c r="AU4441" s="200">
        <v>0.44390000000000002</v>
      </c>
    </row>
    <row r="4442" spans="29:47" x14ac:dyDescent="0.2">
      <c r="AC4442" s="50">
        <v>-5.6000000000087997</v>
      </c>
      <c r="AU4442" s="200">
        <v>0.44400000000000001</v>
      </c>
    </row>
    <row r="4443" spans="29:47" x14ac:dyDescent="0.2">
      <c r="AC4443" s="50">
        <v>-5.5900000000087999</v>
      </c>
      <c r="AU4443" s="200">
        <v>0.44409999999999999</v>
      </c>
    </row>
    <row r="4444" spans="29:47" x14ac:dyDescent="0.2">
      <c r="AC4444" s="50">
        <v>-5.5800000000088001</v>
      </c>
      <c r="AU4444" s="200">
        <v>0.44419999999999998</v>
      </c>
    </row>
    <row r="4445" spans="29:47" x14ac:dyDescent="0.2">
      <c r="AC4445" s="50">
        <v>-5.5700000000088004</v>
      </c>
      <c r="AU4445" s="200">
        <v>0.44429999999999997</v>
      </c>
    </row>
    <row r="4446" spans="29:47" x14ac:dyDescent="0.2">
      <c r="AC4446" s="50">
        <v>-5.5600000000087997</v>
      </c>
      <c r="AU4446" s="200">
        <v>0.44440000000000002</v>
      </c>
    </row>
    <row r="4447" spans="29:47" x14ac:dyDescent="0.2">
      <c r="AC4447" s="50">
        <v>-5.5500000000087999</v>
      </c>
      <c r="AU4447" s="200">
        <v>0.44450000000000001</v>
      </c>
    </row>
    <row r="4448" spans="29:47" x14ac:dyDescent="0.2">
      <c r="AC4448" s="50">
        <v>-5.5400000000088001</v>
      </c>
      <c r="AU4448" s="200">
        <v>0.4446</v>
      </c>
    </row>
    <row r="4449" spans="29:47" x14ac:dyDescent="0.2">
      <c r="AC4449" s="50">
        <v>-5.5300000000088003</v>
      </c>
      <c r="AU4449" s="200">
        <v>0.44469999999999998</v>
      </c>
    </row>
    <row r="4450" spans="29:47" x14ac:dyDescent="0.2">
      <c r="AC4450" s="50">
        <v>-5.5200000000087996</v>
      </c>
      <c r="AU4450" s="200">
        <v>0.44479999999999997</v>
      </c>
    </row>
    <row r="4451" spans="29:47" x14ac:dyDescent="0.2">
      <c r="AC4451" s="50">
        <v>-5.5100000000089002</v>
      </c>
      <c r="AU4451" s="200">
        <v>0.44490000000000002</v>
      </c>
    </row>
    <row r="4452" spans="29:47" x14ac:dyDescent="0.2">
      <c r="AC4452" s="50">
        <v>-5.5000000000089004</v>
      </c>
      <c r="AU4452" s="200">
        <v>0.44500000000000001</v>
      </c>
    </row>
    <row r="4453" spans="29:47" x14ac:dyDescent="0.2">
      <c r="AC4453" s="50">
        <v>-5.4900000000088998</v>
      </c>
      <c r="AU4453" s="200">
        <v>0.4451</v>
      </c>
    </row>
    <row r="4454" spans="29:47" x14ac:dyDescent="0.2">
      <c r="AC4454" s="50">
        <v>-5.4800000000089</v>
      </c>
      <c r="AU4454" s="200">
        <v>0.44519999999999998</v>
      </c>
    </row>
    <row r="4455" spans="29:47" x14ac:dyDescent="0.2">
      <c r="AC4455" s="50">
        <v>-5.4700000000089002</v>
      </c>
      <c r="AU4455" s="200">
        <v>0.44529999999999997</v>
      </c>
    </row>
    <row r="4456" spans="29:47" x14ac:dyDescent="0.2">
      <c r="AC4456" s="50">
        <v>-5.4600000000089004</v>
      </c>
      <c r="AU4456" s="200">
        <v>0.44540000000000002</v>
      </c>
    </row>
    <row r="4457" spans="29:47" x14ac:dyDescent="0.2">
      <c r="AC4457" s="50">
        <v>-5.4500000000088997</v>
      </c>
      <c r="AU4457" s="200">
        <v>0.44550000000000001</v>
      </c>
    </row>
    <row r="4458" spans="29:47" x14ac:dyDescent="0.2">
      <c r="AC4458" s="50">
        <v>-5.4400000000088999</v>
      </c>
      <c r="AU4458" s="200">
        <v>0.4456</v>
      </c>
    </row>
    <row r="4459" spans="29:47" x14ac:dyDescent="0.2">
      <c r="AC4459" s="50">
        <v>-5.4300000000089002</v>
      </c>
      <c r="AU4459" s="200">
        <v>0.44569999999999999</v>
      </c>
    </row>
    <row r="4460" spans="29:47" x14ac:dyDescent="0.2">
      <c r="AC4460" s="50">
        <v>-5.4200000000089004</v>
      </c>
      <c r="AU4460" s="200">
        <v>0.44579999999999997</v>
      </c>
    </row>
    <row r="4461" spans="29:47" x14ac:dyDescent="0.2">
      <c r="AC4461" s="50">
        <v>-5.4100000000088997</v>
      </c>
      <c r="AU4461" s="200">
        <v>0.44590000000000002</v>
      </c>
    </row>
    <row r="4462" spans="29:47" x14ac:dyDescent="0.2">
      <c r="AC4462" s="50">
        <v>-5.4000000000088999</v>
      </c>
      <c r="AU4462" s="200">
        <v>0.44600000000000001</v>
      </c>
    </row>
    <row r="4463" spans="29:47" x14ac:dyDescent="0.2">
      <c r="AC4463" s="50">
        <v>-5.3900000000089001</v>
      </c>
      <c r="AU4463" s="200">
        <v>0.4461</v>
      </c>
    </row>
    <row r="4464" spans="29:47" x14ac:dyDescent="0.2">
      <c r="AC4464" s="50">
        <v>-5.3800000000089003</v>
      </c>
      <c r="AU4464" s="200">
        <v>0.44619999999999999</v>
      </c>
    </row>
    <row r="4465" spans="29:47" x14ac:dyDescent="0.2">
      <c r="AC4465" s="50">
        <v>-5.3700000000088997</v>
      </c>
      <c r="AU4465" s="200">
        <v>0.44629999999999997</v>
      </c>
    </row>
    <row r="4466" spans="29:47" x14ac:dyDescent="0.2">
      <c r="AC4466" s="50">
        <v>-5.3600000000088999</v>
      </c>
      <c r="AU4466" s="200">
        <v>0.44640000000000002</v>
      </c>
    </row>
    <row r="4467" spans="29:47" x14ac:dyDescent="0.2">
      <c r="AC4467" s="50">
        <v>-5.3500000000089001</v>
      </c>
      <c r="AU4467" s="200">
        <v>0.44650000000000001</v>
      </c>
    </row>
    <row r="4468" spans="29:47" x14ac:dyDescent="0.2">
      <c r="AC4468" s="50">
        <v>-5.3400000000089003</v>
      </c>
      <c r="AU4468" s="200">
        <v>0.4466</v>
      </c>
    </row>
    <row r="4469" spans="29:47" x14ac:dyDescent="0.2">
      <c r="AC4469" s="50">
        <v>-5.3300000000088996</v>
      </c>
      <c r="AU4469" s="200">
        <v>0.44669999999999999</v>
      </c>
    </row>
    <row r="4470" spans="29:47" x14ac:dyDescent="0.2">
      <c r="AC4470" s="50">
        <v>-5.3200000000088998</v>
      </c>
      <c r="AU4470" s="200">
        <v>0.44679999999999997</v>
      </c>
    </row>
    <row r="4471" spans="29:47" x14ac:dyDescent="0.2">
      <c r="AC4471" s="50">
        <v>-5.3100000000089</v>
      </c>
      <c r="AU4471" s="200">
        <v>0.44690000000000002</v>
      </c>
    </row>
    <row r="4472" spans="29:47" x14ac:dyDescent="0.2">
      <c r="AC4472" s="50">
        <v>-5.3000000000089003</v>
      </c>
      <c r="AU4472" s="200">
        <v>0.44700000000000001</v>
      </c>
    </row>
    <row r="4473" spans="29:47" x14ac:dyDescent="0.2">
      <c r="AC4473" s="50">
        <v>-5.2900000000088996</v>
      </c>
      <c r="AU4473" s="200">
        <v>0.4471</v>
      </c>
    </row>
    <row r="4474" spans="29:47" x14ac:dyDescent="0.2">
      <c r="AC4474" s="50">
        <v>-5.2800000000088998</v>
      </c>
      <c r="AU4474" s="200">
        <v>0.44719999999999999</v>
      </c>
    </row>
    <row r="4475" spans="29:47" x14ac:dyDescent="0.2">
      <c r="AC4475" s="50">
        <v>-5.2700000000089</v>
      </c>
      <c r="AU4475" s="200">
        <v>0.44729999999999998</v>
      </c>
    </row>
    <row r="4476" spans="29:47" x14ac:dyDescent="0.2">
      <c r="AC4476" s="50">
        <v>-5.2600000000089002</v>
      </c>
      <c r="AU4476" s="200">
        <v>0.44740000000000002</v>
      </c>
    </row>
    <row r="4477" spans="29:47" x14ac:dyDescent="0.2">
      <c r="AC4477" s="50">
        <v>-5.2500000000089004</v>
      </c>
      <c r="AU4477" s="200">
        <v>0.44750000000000001</v>
      </c>
    </row>
    <row r="4478" spans="29:47" x14ac:dyDescent="0.2">
      <c r="AC4478" s="50">
        <v>-5.2400000000088998</v>
      </c>
      <c r="AU4478" s="200">
        <v>0.4476</v>
      </c>
    </row>
    <row r="4479" spans="29:47" x14ac:dyDescent="0.2">
      <c r="AC4479" s="50">
        <v>-5.2300000000089</v>
      </c>
      <c r="AU4479" s="200">
        <v>0.44769999999999999</v>
      </c>
    </row>
    <row r="4480" spans="29:47" x14ac:dyDescent="0.2">
      <c r="AC4480" s="50">
        <v>-5.2200000000089002</v>
      </c>
      <c r="AU4480" s="200">
        <v>0.44779999999999998</v>
      </c>
    </row>
    <row r="4481" spans="29:47" x14ac:dyDescent="0.2">
      <c r="AC4481" s="50">
        <v>-5.2100000000089004</v>
      </c>
      <c r="AU4481" s="200">
        <v>0.44790000000000002</v>
      </c>
    </row>
    <row r="4482" spans="29:47" x14ac:dyDescent="0.2">
      <c r="AC4482" s="50">
        <v>-5.2000000000088997</v>
      </c>
      <c r="AU4482" s="200">
        <v>0.44800000000000001</v>
      </c>
    </row>
    <row r="4483" spans="29:47" x14ac:dyDescent="0.2">
      <c r="AC4483" s="50">
        <v>-5.1900000000088999</v>
      </c>
      <c r="AU4483" s="200">
        <v>0.4481</v>
      </c>
    </row>
    <row r="4484" spans="29:47" x14ac:dyDescent="0.2">
      <c r="AC4484" s="50">
        <v>-5.1800000000089002</v>
      </c>
      <c r="AU4484" s="200">
        <v>0.44819999999999999</v>
      </c>
    </row>
    <row r="4485" spans="29:47" x14ac:dyDescent="0.2">
      <c r="AC4485" s="50">
        <v>-5.1700000000089004</v>
      </c>
      <c r="AU4485" s="200">
        <v>0.44829999999999998</v>
      </c>
    </row>
    <row r="4486" spans="29:47" x14ac:dyDescent="0.2">
      <c r="AC4486" s="50">
        <v>-5.1600000000088997</v>
      </c>
      <c r="AU4486" s="200">
        <v>0.44840000000000002</v>
      </c>
    </row>
    <row r="4487" spans="29:47" x14ac:dyDescent="0.2">
      <c r="AC4487" s="50">
        <v>-5.1500000000088999</v>
      </c>
      <c r="AU4487" s="200">
        <v>0.44850000000000001</v>
      </c>
    </row>
    <row r="4488" spans="29:47" x14ac:dyDescent="0.2">
      <c r="AC4488" s="50">
        <v>-5.1400000000089001</v>
      </c>
      <c r="AU4488" s="200">
        <v>0.4486</v>
      </c>
    </row>
    <row r="4489" spans="29:47" x14ac:dyDescent="0.2">
      <c r="AC4489" s="50">
        <v>-5.1300000000089003</v>
      </c>
      <c r="AU4489" s="200">
        <v>0.44869999999999999</v>
      </c>
    </row>
    <row r="4490" spans="29:47" x14ac:dyDescent="0.2">
      <c r="AC4490" s="50">
        <v>-5.1200000000088997</v>
      </c>
      <c r="AU4490" s="200">
        <v>0.44879999999999998</v>
      </c>
    </row>
    <row r="4491" spans="29:47" x14ac:dyDescent="0.2">
      <c r="AC4491" s="50">
        <v>-5.1100000000088999</v>
      </c>
      <c r="AU4491" s="200">
        <v>0.44890000000000002</v>
      </c>
    </row>
    <row r="4492" spans="29:47" x14ac:dyDescent="0.2">
      <c r="AC4492" s="50">
        <v>-5.1000000000089001</v>
      </c>
      <c r="AU4492" s="200">
        <v>0.44900000000000001</v>
      </c>
    </row>
    <row r="4493" spans="29:47" x14ac:dyDescent="0.2">
      <c r="AC4493" s="50">
        <v>-5.0900000000089003</v>
      </c>
      <c r="AU4493" s="200">
        <v>0.4491</v>
      </c>
    </row>
    <row r="4494" spans="29:47" x14ac:dyDescent="0.2">
      <c r="AC4494" s="50">
        <v>-5.0800000000088996</v>
      </c>
      <c r="AU4494" s="200">
        <v>0.44919999999999999</v>
      </c>
    </row>
    <row r="4495" spans="29:47" x14ac:dyDescent="0.2">
      <c r="AC4495" s="50">
        <v>-5.0700000000088998</v>
      </c>
      <c r="AU4495" s="200">
        <v>0.44929999999999998</v>
      </c>
    </row>
    <row r="4496" spans="29:47" x14ac:dyDescent="0.2">
      <c r="AC4496" s="50">
        <v>-5.0600000000089</v>
      </c>
      <c r="AU4496" s="200">
        <v>0.44940000000000002</v>
      </c>
    </row>
    <row r="4497" spans="29:47" x14ac:dyDescent="0.2">
      <c r="AC4497" s="50">
        <v>-5.0500000000089003</v>
      </c>
      <c r="AU4497" s="200">
        <v>0.44950000000000001</v>
      </c>
    </row>
    <row r="4498" spans="29:47" x14ac:dyDescent="0.2">
      <c r="AC4498" s="50">
        <v>-5.0400000000088996</v>
      </c>
      <c r="AU4498" s="200">
        <v>0.4496</v>
      </c>
    </row>
    <row r="4499" spans="29:47" x14ac:dyDescent="0.2">
      <c r="AC4499" s="50">
        <v>-5.0300000000088998</v>
      </c>
      <c r="AU4499" s="200">
        <v>0.44969999999999999</v>
      </c>
    </row>
    <row r="4500" spans="29:47" x14ac:dyDescent="0.2">
      <c r="AC4500" s="50">
        <v>-5.0200000000089</v>
      </c>
      <c r="AU4500" s="200">
        <v>0.44979999999999998</v>
      </c>
    </row>
    <row r="4501" spans="29:47" x14ac:dyDescent="0.2">
      <c r="AC4501" s="50">
        <v>-5.0100000000089997</v>
      </c>
      <c r="AU4501" s="200">
        <v>0.44990000000000002</v>
      </c>
    </row>
    <row r="4502" spans="29:47" x14ac:dyDescent="0.2">
      <c r="AC4502" s="50">
        <v>-5.0000000000089999</v>
      </c>
      <c r="AU4502" s="200">
        <v>0.45</v>
      </c>
    </row>
    <row r="4503" spans="29:47" x14ac:dyDescent="0.2">
      <c r="AC4503" s="50">
        <v>-4.9900000000090001</v>
      </c>
      <c r="AU4503" s="200">
        <v>0.4501</v>
      </c>
    </row>
    <row r="4504" spans="29:47" x14ac:dyDescent="0.2">
      <c r="AC4504" s="50">
        <v>-4.9800000000090003</v>
      </c>
      <c r="AU4504" s="200">
        <v>0.45019999999999999</v>
      </c>
    </row>
    <row r="4505" spans="29:47" x14ac:dyDescent="0.2">
      <c r="AC4505" s="50">
        <v>-4.9700000000089997</v>
      </c>
      <c r="AU4505" s="200">
        <v>0.45029999999999998</v>
      </c>
    </row>
    <row r="4506" spans="29:47" x14ac:dyDescent="0.2">
      <c r="AC4506" s="50">
        <v>-4.9600000000089999</v>
      </c>
      <c r="AU4506" s="200">
        <v>0.45040000000000002</v>
      </c>
    </row>
    <row r="4507" spans="29:47" x14ac:dyDescent="0.2">
      <c r="AC4507" s="50">
        <v>-4.9500000000090001</v>
      </c>
      <c r="AU4507" s="200">
        <v>0.45050000000000001</v>
      </c>
    </row>
    <row r="4508" spans="29:47" x14ac:dyDescent="0.2">
      <c r="AC4508" s="50">
        <v>-4.9400000000090003</v>
      </c>
      <c r="AU4508" s="200">
        <v>0.4506</v>
      </c>
    </row>
    <row r="4509" spans="29:47" x14ac:dyDescent="0.2">
      <c r="AC4509" s="50">
        <v>-4.9300000000089996</v>
      </c>
      <c r="AU4509" s="200">
        <v>0.45069999999999999</v>
      </c>
    </row>
    <row r="4510" spans="29:47" x14ac:dyDescent="0.2">
      <c r="AC4510" s="50">
        <v>-4.9200000000089998</v>
      </c>
      <c r="AU4510" s="200">
        <v>0.45079999999999998</v>
      </c>
    </row>
    <row r="4511" spans="29:47" x14ac:dyDescent="0.2">
      <c r="AC4511" s="50">
        <v>-4.9100000000090001</v>
      </c>
      <c r="AU4511" s="200">
        <v>0.45090000000000002</v>
      </c>
    </row>
    <row r="4512" spans="29:47" x14ac:dyDescent="0.2">
      <c r="AC4512" s="50">
        <v>-4.9000000000090003</v>
      </c>
      <c r="AU4512" s="200">
        <v>0.45100000000000001</v>
      </c>
    </row>
    <row r="4513" spans="29:47" x14ac:dyDescent="0.2">
      <c r="AC4513" s="50">
        <v>-4.8900000000089996</v>
      </c>
      <c r="AU4513" s="200">
        <v>0.4511</v>
      </c>
    </row>
    <row r="4514" spans="29:47" x14ac:dyDescent="0.2">
      <c r="AC4514" s="50">
        <v>-4.8800000000089998</v>
      </c>
      <c r="AU4514" s="200">
        <v>0.45119999999999999</v>
      </c>
    </row>
    <row r="4515" spans="29:47" x14ac:dyDescent="0.2">
      <c r="AC4515" s="50">
        <v>-4.870000000009</v>
      </c>
      <c r="AU4515" s="200">
        <v>0.45129999999999998</v>
      </c>
    </row>
    <row r="4516" spans="29:47" x14ac:dyDescent="0.2">
      <c r="AC4516" s="50">
        <v>-4.8600000000090002</v>
      </c>
      <c r="AU4516" s="200">
        <v>0.45140000000000002</v>
      </c>
    </row>
    <row r="4517" spans="29:47" x14ac:dyDescent="0.2">
      <c r="AC4517" s="50">
        <v>-4.8500000000089996</v>
      </c>
      <c r="AU4517" s="200">
        <v>0.45150000000000001</v>
      </c>
    </row>
    <row r="4518" spans="29:47" x14ac:dyDescent="0.2">
      <c r="AC4518" s="50">
        <v>-4.8400000000089998</v>
      </c>
      <c r="AU4518" s="200">
        <v>0.4516</v>
      </c>
    </row>
    <row r="4519" spans="29:47" x14ac:dyDescent="0.2">
      <c r="AC4519" s="50">
        <v>-4.830000000009</v>
      </c>
      <c r="AU4519" s="200">
        <v>0.45169999999999999</v>
      </c>
    </row>
    <row r="4520" spans="29:47" x14ac:dyDescent="0.2">
      <c r="AC4520" s="50">
        <v>-4.8200000000090002</v>
      </c>
      <c r="AU4520" s="200">
        <v>0.45179999999999998</v>
      </c>
    </row>
    <row r="4521" spans="29:47" x14ac:dyDescent="0.2">
      <c r="AC4521" s="50">
        <v>-4.8100000000090004</v>
      </c>
      <c r="AU4521" s="200">
        <v>0.45190000000000002</v>
      </c>
    </row>
    <row r="4522" spans="29:47" x14ac:dyDescent="0.2">
      <c r="AC4522" s="50">
        <v>-4.8000000000089997</v>
      </c>
      <c r="AU4522" s="200">
        <v>0.45200000000000001</v>
      </c>
    </row>
    <row r="4523" spans="29:47" x14ac:dyDescent="0.2">
      <c r="AC4523" s="50">
        <v>-4.7900000000089999</v>
      </c>
      <c r="AU4523" s="200">
        <v>0.4521</v>
      </c>
    </row>
    <row r="4524" spans="29:47" x14ac:dyDescent="0.2">
      <c r="AC4524" s="50">
        <v>-4.7800000000090002</v>
      </c>
      <c r="AU4524" s="200">
        <v>0.45219999999999999</v>
      </c>
    </row>
    <row r="4525" spans="29:47" x14ac:dyDescent="0.2">
      <c r="AC4525" s="50">
        <v>-4.7700000000090004</v>
      </c>
      <c r="AU4525" s="200">
        <v>0.45229999999999998</v>
      </c>
    </row>
    <row r="4526" spans="29:47" x14ac:dyDescent="0.2">
      <c r="AC4526" s="50">
        <v>-4.7600000000089997</v>
      </c>
      <c r="AU4526" s="200">
        <v>0.45240000000000002</v>
      </c>
    </row>
    <row r="4527" spans="29:47" x14ac:dyDescent="0.2">
      <c r="AC4527" s="50">
        <v>-4.7500000000089999</v>
      </c>
      <c r="AU4527" s="200">
        <v>0.45250000000000001</v>
      </c>
    </row>
    <row r="4528" spans="29:47" x14ac:dyDescent="0.2">
      <c r="AC4528" s="50">
        <v>-4.7400000000090001</v>
      </c>
      <c r="AU4528" s="200">
        <v>0.4526</v>
      </c>
    </row>
    <row r="4529" spans="29:47" x14ac:dyDescent="0.2">
      <c r="AC4529" s="50">
        <v>-4.7300000000090003</v>
      </c>
      <c r="AU4529" s="200">
        <v>0.45269999999999999</v>
      </c>
    </row>
    <row r="4530" spans="29:47" x14ac:dyDescent="0.2">
      <c r="AC4530" s="50">
        <v>-4.7200000000089997</v>
      </c>
      <c r="AU4530" s="200">
        <v>0.45279999999999998</v>
      </c>
    </row>
    <row r="4531" spans="29:47" x14ac:dyDescent="0.2">
      <c r="AC4531" s="50">
        <v>-4.7100000000089999</v>
      </c>
      <c r="AU4531" s="200">
        <v>0.45290000000000002</v>
      </c>
    </row>
    <row r="4532" spans="29:47" x14ac:dyDescent="0.2">
      <c r="AC4532" s="50">
        <v>-4.7000000000090001</v>
      </c>
      <c r="AU4532" s="200">
        <v>0.45300000000000001</v>
      </c>
    </row>
    <row r="4533" spans="29:47" x14ac:dyDescent="0.2">
      <c r="AC4533" s="50">
        <v>-4.6900000000090003</v>
      </c>
      <c r="AU4533" s="200">
        <v>0.4531</v>
      </c>
    </row>
    <row r="4534" spans="29:47" x14ac:dyDescent="0.2">
      <c r="AC4534" s="50">
        <v>-4.6800000000089996</v>
      </c>
      <c r="AU4534" s="200">
        <v>0.45319999999999999</v>
      </c>
    </row>
    <row r="4535" spans="29:47" x14ac:dyDescent="0.2">
      <c r="AC4535" s="50">
        <v>-4.6700000000089998</v>
      </c>
      <c r="AU4535" s="200">
        <v>0.45329999999999998</v>
      </c>
    </row>
    <row r="4536" spans="29:47" x14ac:dyDescent="0.2">
      <c r="AC4536" s="50">
        <v>-4.6600000000090001</v>
      </c>
      <c r="AU4536" s="200">
        <v>0.45340000000000003</v>
      </c>
    </row>
    <row r="4537" spans="29:47" x14ac:dyDescent="0.2">
      <c r="AC4537" s="50">
        <v>-4.6500000000090003</v>
      </c>
      <c r="AU4537" s="200">
        <v>0.45350000000000001</v>
      </c>
    </row>
    <row r="4538" spans="29:47" x14ac:dyDescent="0.2">
      <c r="AC4538" s="50">
        <v>-4.6400000000089996</v>
      </c>
      <c r="AU4538" s="200">
        <v>0.4536</v>
      </c>
    </row>
    <row r="4539" spans="29:47" x14ac:dyDescent="0.2">
      <c r="AC4539" s="50">
        <v>-4.6300000000089998</v>
      </c>
      <c r="AU4539" s="200">
        <v>0.45369999999999999</v>
      </c>
    </row>
    <row r="4540" spans="29:47" x14ac:dyDescent="0.2">
      <c r="AC4540" s="50">
        <v>-4.620000000009</v>
      </c>
      <c r="AU4540" s="200">
        <v>0.45379999999999998</v>
      </c>
    </row>
    <row r="4541" spans="29:47" x14ac:dyDescent="0.2">
      <c r="AC4541" s="50">
        <v>-4.6100000000090002</v>
      </c>
      <c r="AU4541" s="200">
        <v>0.45390000000000003</v>
      </c>
    </row>
    <row r="4542" spans="29:47" x14ac:dyDescent="0.2">
      <c r="AC4542" s="50">
        <v>-4.6000000000089996</v>
      </c>
      <c r="AU4542" s="200">
        <v>0.45400000000000001</v>
      </c>
    </row>
    <row r="4543" spans="29:47" x14ac:dyDescent="0.2">
      <c r="AC4543" s="50">
        <v>-4.5900000000089998</v>
      </c>
      <c r="AU4543" s="200">
        <v>0.4541</v>
      </c>
    </row>
    <row r="4544" spans="29:47" x14ac:dyDescent="0.2">
      <c r="AC4544" s="50">
        <v>-4.580000000009</v>
      </c>
      <c r="AU4544" s="200">
        <v>0.45419999999999999</v>
      </c>
    </row>
    <row r="4545" spans="29:47" x14ac:dyDescent="0.2">
      <c r="AC4545" s="50">
        <v>-4.5700000000090002</v>
      </c>
      <c r="AU4545" s="200">
        <v>0.45429999999999998</v>
      </c>
    </row>
    <row r="4546" spans="29:47" x14ac:dyDescent="0.2">
      <c r="AC4546" s="50">
        <v>-4.5600000000090004</v>
      </c>
      <c r="AU4546" s="200">
        <v>0.45440000000000003</v>
      </c>
    </row>
    <row r="4547" spans="29:47" x14ac:dyDescent="0.2">
      <c r="AC4547" s="50">
        <v>-4.5500000000089997</v>
      </c>
      <c r="AU4547" s="200">
        <v>0.45450000000000002</v>
      </c>
    </row>
    <row r="4548" spans="29:47" x14ac:dyDescent="0.2">
      <c r="AC4548" s="50">
        <v>-4.5400000000089999</v>
      </c>
      <c r="AU4548" s="200">
        <v>0.4546</v>
      </c>
    </row>
    <row r="4549" spans="29:47" x14ac:dyDescent="0.2">
      <c r="AC4549" s="50">
        <v>-4.5300000000090002</v>
      </c>
      <c r="AU4549" s="200">
        <v>0.45469999999999999</v>
      </c>
    </row>
    <row r="4550" spans="29:47" x14ac:dyDescent="0.2">
      <c r="AC4550" s="50">
        <v>-4.5200000000090004</v>
      </c>
      <c r="AU4550" s="200">
        <v>0.45479999999999998</v>
      </c>
    </row>
    <row r="4551" spans="29:47" x14ac:dyDescent="0.2">
      <c r="AC4551" s="50">
        <v>-4.5100000000091001</v>
      </c>
      <c r="AU4551" s="200">
        <v>0.45490000000000003</v>
      </c>
    </row>
    <row r="4552" spans="29:47" x14ac:dyDescent="0.2">
      <c r="AC4552" s="50">
        <v>-4.5000000000091003</v>
      </c>
      <c r="AU4552" s="200">
        <v>0.45500000000000002</v>
      </c>
    </row>
    <row r="4553" spans="29:47" x14ac:dyDescent="0.2">
      <c r="AC4553" s="50">
        <v>-4.4900000000090996</v>
      </c>
      <c r="AU4553" s="200">
        <v>0.4551</v>
      </c>
    </row>
    <row r="4554" spans="29:47" x14ac:dyDescent="0.2">
      <c r="AC4554" s="50">
        <v>-4.4800000000090998</v>
      </c>
      <c r="AU4554" s="200">
        <v>0.45519999999999999</v>
      </c>
    </row>
    <row r="4555" spans="29:47" x14ac:dyDescent="0.2">
      <c r="AC4555" s="50">
        <v>-4.4700000000091</v>
      </c>
      <c r="AU4555" s="200">
        <v>0.45529999999999998</v>
      </c>
    </row>
    <row r="4556" spans="29:47" x14ac:dyDescent="0.2">
      <c r="AC4556" s="50">
        <v>-4.4600000000091002</v>
      </c>
      <c r="AU4556" s="200">
        <v>0.45540000000000003</v>
      </c>
    </row>
    <row r="4557" spans="29:47" x14ac:dyDescent="0.2">
      <c r="AC4557" s="50">
        <v>-4.4500000000090996</v>
      </c>
      <c r="AU4557" s="200">
        <v>0.45550000000000002</v>
      </c>
    </row>
    <row r="4558" spans="29:47" x14ac:dyDescent="0.2">
      <c r="AC4558" s="50">
        <v>-4.4400000000090998</v>
      </c>
      <c r="AU4558" s="200">
        <v>0.4556</v>
      </c>
    </row>
    <row r="4559" spans="29:47" x14ac:dyDescent="0.2">
      <c r="AC4559" s="50">
        <v>-4.4300000000091</v>
      </c>
      <c r="AU4559" s="200">
        <v>0.45569999999999999</v>
      </c>
    </row>
    <row r="4560" spans="29:47" x14ac:dyDescent="0.2">
      <c r="AC4560" s="50">
        <v>-4.4200000000091002</v>
      </c>
      <c r="AU4560" s="200">
        <v>0.45579999999999998</v>
      </c>
    </row>
    <row r="4561" spans="29:47" x14ac:dyDescent="0.2">
      <c r="AC4561" s="50">
        <v>-4.4100000000091004</v>
      </c>
      <c r="AU4561" s="200">
        <v>0.45590000000000003</v>
      </c>
    </row>
    <row r="4562" spans="29:47" x14ac:dyDescent="0.2">
      <c r="AC4562" s="50">
        <v>-4.4000000000090997</v>
      </c>
      <c r="AU4562" s="200">
        <v>0.45600000000000002</v>
      </c>
    </row>
    <row r="4563" spans="29:47" x14ac:dyDescent="0.2">
      <c r="AC4563" s="50">
        <v>-4.3900000000091</v>
      </c>
      <c r="AU4563" s="200">
        <v>0.45610000000000001</v>
      </c>
    </row>
    <row r="4564" spans="29:47" x14ac:dyDescent="0.2">
      <c r="AC4564" s="50">
        <v>-4.3800000000091002</v>
      </c>
      <c r="AU4564" s="200">
        <v>0.45619999999999999</v>
      </c>
    </row>
    <row r="4565" spans="29:47" x14ac:dyDescent="0.2">
      <c r="AC4565" s="50">
        <v>-4.3700000000091004</v>
      </c>
      <c r="AU4565" s="200">
        <v>0.45629999999999998</v>
      </c>
    </row>
    <row r="4566" spans="29:47" x14ac:dyDescent="0.2">
      <c r="AC4566" s="50">
        <v>-4.3600000000090997</v>
      </c>
      <c r="AU4566" s="200">
        <v>0.45639999999999997</v>
      </c>
    </row>
    <row r="4567" spans="29:47" x14ac:dyDescent="0.2">
      <c r="AC4567" s="50">
        <v>-4.3500000000090999</v>
      </c>
      <c r="AU4567" s="200">
        <v>0.45650000000000002</v>
      </c>
    </row>
    <row r="4568" spans="29:47" x14ac:dyDescent="0.2">
      <c r="AC4568" s="50">
        <v>-4.3400000000091001</v>
      </c>
      <c r="AU4568" s="200">
        <v>0.45660000000000001</v>
      </c>
    </row>
    <row r="4569" spans="29:47" x14ac:dyDescent="0.2">
      <c r="AC4569" s="50">
        <v>-4.3300000000091003</v>
      </c>
      <c r="AU4569" s="200">
        <v>0.45669999999999999</v>
      </c>
    </row>
    <row r="4570" spans="29:47" x14ac:dyDescent="0.2">
      <c r="AC4570" s="50">
        <v>-4.3200000000090997</v>
      </c>
      <c r="AU4570" s="200">
        <v>0.45679999999999998</v>
      </c>
    </row>
    <row r="4571" spans="29:47" x14ac:dyDescent="0.2">
      <c r="AC4571" s="50">
        <v>-4.3100000000090999</v>
      </c>
      <c r="AU4571" s="200">
        <v>0.45689999999999997</v>
      </c>
    </row>
    <row r="4572" spans="29:47" x14ac:dyDescent="0.2">
      <c r="AC4572" s="50">
        <v>-4.3000000000091001</v>
      </c>
      <c r="AU4572" s="200">
        <v>0.45700000000000002</v>
      </c>
    </row>
    <row r="4573" spans="29:47" x14ac:dyDescent="0.2">
      <c r="AC4573" s="50">
        <v>-4.2900000000091003</v>
      </c>
      <c r="AU4573" s="200">
        <v>0.45710000000000001</v>
      </c>
    </row>
    <row r="4574" spans="29:47" x14ac:dyDescent="0.2">
      <c r="AC4574" s="50">
        <v>-4.2800000000090996</v>
      </c>
      <c r="AU4574" s="200">
        <v>0.4572</v>
      </c>
    </row>
    <row r="4575" spans="29:47" x14ac:dyDescent="0.2">
      <c r="AC4575" s="50">
        <v>-4.2700000000090998</v>
      </c>
      <c r="AU4575" s="200">
        <v>0.45729999999999998</v>
      </c>
    </row>
    <row r="4576" spans="29:47" x14ac:dyDescent="0.2">
      <c r="AC4576" s="50">
        <v>-4.2600000000091001</v>
      </c>
      <c r="AU4576" s="200">
        <v>0.45739999999999997</v>
      </c>
    </row>
    <row r="4577" spans="29:47" x14ac:dyDescent="0.2">
      <c r="AC4577" s="50">
        <v>-4.2500000000091003</v>
      </c>
      <c r="AU4577" s="200">
        <v>0.45750000000000002</v>
      </c>
    </row>
    <row r="4578" spans="29:47" x14ac:dyDescent="0.2">
      <c r="AC4578" s="50">
        <v>-4.2400000000090996</v>
      </c>
      <c r="AU4578" s="200">
        <v>0.45760000000000001</v>
      </c>
    </row>
    <row r="4579" spans="29:47" x14ac:dyDescent="0.2">
      <c r="AC4579" s="50">
        <v>-4.2300000000090998</v>
      </c>
      <c r="AU4579" s="200">
        <v>0.4577</v>
      </c>
    </row>
    <row r="4580" spans="29:47" x14ac:dyDescent="0.2">
      <c r="AC4580" s="50">
        <v>-4.2200000000091</v>
      </c>
      <c r="AU4580" s="200">
        <v>0.45779999999999998</v>
      </c>
    </row>
    <row r="4581" spans="29:47" x14ac:dyDescent="0.2">
      <c r="AC4581" s="50">
        <v>-4.2100000000091002</v>
      </c>
      <c r="AU4581" s="200">
        <v>0.45789999999999997</v>
      </c>
    </row>
    <row r="4582" spans="29:47" x14ac:dyDescent="0.2">
      <c r="AC4582" s="50">
        <v>-4.2000000000090996</v>
      </c>
      <c r="AU4582" s="200">
        <v>0.45800000000000002</v>
      </c>
    </row>
    <row r="4583" spans="29:47" x14ac:dyDescent="0.2">
      <c r="AC4583" s="50">
        <v>-4.1900000000090998</v>
      </c>
      <c r="AU4583" s="200">
        <v>0.45810000000000001</v>
      </c>
    </row>
    <row r="4584" spans="29:47" x14ac:dyDescent="0.2">
      <c r="AC4584" s="50">
        <v>-4.1800000000091</v>
      </c>
      <c r="AU4584" s="200">
        <v>0.4582</v>
      </c>
    </row>
    <row r="4585" spans="29:47" x14ac:dyDescent="0.2">
      <c r="AC4585" s="50">
        <v>-4.1700000000091002</v>
      </c>
      <c r="AU4585" s="200">
        <v>0.45829999999999999</v>
      </c>
    </row>
    <row r="4586" spans="29:47" x14ac:dyDescent="0.2">
      <c r="AC4586" s="50">
        <v>-4.1600000000091004</v>
      </c>
      <c r="AU4586" s="200">
        <v>0.45839999999999997</v>
      </c>
    </row>
    <row r="4587" spans="29:47" x14ac:dyDescent="0.2">
      <c r="AC4587" s="50">
        <v>-4.1500000000090997</v>
      </c>
      <c r="AU4587" s="200">
        <v>0.45850000000000002</v>
      </c>
    </row>
    <row r="4588" spans="29:47" x14ac:dyDescent="0.2">
      <c r="AC4588" s="50">
        <v>-4.1400000000091</v>
      </c>
      <c r="AU4588" s="200">
        <v>0.45860000000000001</v>
      </c>
    </row>
    <row r="4589" spans="29:47" x14ac:dyDescent="0.2">
      <c r="AC4589" s="50">
        <v>-4.1300000000091002</v>
      </c>
      <c r="AU4589" s="200">
        <v>0.4587</v>
      </c>
    </row>
    <row r="4590" spans="29:47" x14ac:dyDescent="0.2">
      <c r="AC4590" s="50">
        <v>-4.1200000000091004</v>
      </c>
      <c r="AU4590" s="200">
        <v>0.45879999999999999</v>
      </c>
    </row>
    <row r="4591" spans="29:47" x14ac:dyDescent="0.2">
      <c r="AC4591" s="50">
        <v>-4.1100000000090997</v>
      </c>
      <c r="AU4591" s="200">
        <v>0.45889999999999997</v>
      </c>
    </row>
    <row r="4592" spans="29:47" x14ac:dyDescent="0.2">
      <c r="AC4592" s="50">
        <v>-4.1000000000090999</v>
      </c>
      <c r="AU4592" s="200">
        <v>0.45900000000000002</v>
      </c>
    </row>
    <row r="4593" spans="29:47" x14ac:dyDescent="0.2">
      <c r="AC4593" s="50">
        <v>-4.0900000000091001</v>
      </c>
      <c r="AU4593" s="200">
        <v>0.45910000000000001</v>
      </c>
    </row>
    <row r="4594" spans="29:47" x14ac:dyDescent="0.2">
      <c r="AC4594" s="50">
        <v>-4.0800000000091003</v>
      </c>
      <c r="AU4594" s="200">
        <v>0.4592</v>
      </c>
    </row>
    <row r="4595" spans="29:47" x14ac:dyDescent="0.2">
      <c r="AC4595" s="50">
        <v>-4.0700000000090997</v>
      </c>
      <c r="AU4595" s="200">
        <v>0.45929999999999999</v>
      </c>
    </row>
    <row r="4596" spans="29:47" x14ac:dyDescent="0.2">
      <c r="AC4596" s="50">
        <v>-4.0600000000090999</v>
      </c>
      <c r="AU4596" s="200">
        <v>0.45939999999999998</v>
      </c>
    </row>
    <row r="4597" spans="29:47" x14ac:dyDescent="0.2">
      <c r="AC4597" s="50">
        <v>-4.0500000000091001</v>
      </c>
      <c r="AU4597" s="200">
        <v>0.45950000000000002</v>
      </c>
    </row>
    <row r="4598" spans="29:47" x14ac:dyDescent="0.2">
      <c r="AC4598" s="50">
        <v>-4.0400000000091003</v>
      </c>
      <c r="AU4598" s="200">
        <v>0.45960000000000001</v>
      </c>
    </row>
    <row r="4599" spans="29:47" x14ac:dyDescent="0.2">
      <c r="AC4599" s="50">
        <v>-4.0300000000090996</v>
      </c>
      <c r="AU4599" s="200">
        <v>0.4597</v>
      </c>
    </row>
    <row r="4600" spans="29:47" x14ac:dyDescent="0.2">
      <c r="AC4600" s="50">
        <v>-4.0200000000090998</v>
      </c>
      <c r="AU4600" s="200">
        <v>0.45979999999999999</v>
      </c>
    </row>
    <row r="4601" spans="29:47" x14ac:dyDescent="0.2">
      <c r="AC4601" s="50">
        <v>-4.0100000000091001</v>
      </c>
      <c r="AU4601" s="200">
        <v>0.45989999999999998</v>
      </c>
    </row>
    <row r="4602" spans="29:47" x14ac:dyDescent="0.2">
      <c r="AC4602" s="50">
        <v>-4.0000000000091998</v>
      </c>
      <c r="AU4602" s="200">
        <v>0.46</v>
      </c>
    </row>
    <row r="4603" spans="29:47" x14ac:dyDescent="0.2">
      <c r="AC4603" s="50">
        <v>-3.9900000000092</v>
      </c>
      <c r="AU4603" s="200">
        <v>0.46010000000000001</v>
      </c>
    </row>
    <row r="4604" spans="29:47" x14ac:dyDescent="0.2">
      <c r="AC4604" s="50">
        <v>-3.9800000000092002</v>
      </c>
      <c r="AU4604" s="200">
        <v>0.4602</v>
      </c>
    </row>
    <row r="4605" spans="29:47" x14ac:dyDescent="0.2">
      <c r="AC4605" s="50">
        <v>-3.9700000000091999</v>
      </c>
      <c r="AU4605" s="200">
        <v>0.46029999999999999</v>
      </c>
    </row>
    <row r="4606" spans="29:47" x14ac:dyDescent="0.2">
      <c r="AC4606" s="50">
        <v>-3.9600000000092002</v>
      </c>
      <c r="AU4606" s="200">
        <v>0.46039999999999998</v>
      </c>
    </row>
    <row r="4607" spans="29:47" x14ac:dyDescent="0.2">
      <c r="AC4607" s="50">
        <v>-3.9500000000091999</v>
      </c>
      <c r="AU4607" s="200">
        <v>0.46050000000000002</v>
      </c>
    </row>
    <row r="4608" spans="29:47" x14ac:dyDescent="0.2">
      <c r="AC4608" s="50">
        <v>-3.9400000000092001</v>
      </c>
      <c r="AU4608" s="200">
        <v>0.46060000000000001</v>
      </c>
    </row>
    <row r="4609" spans="29:47" x14ac:dyDescent="0.2">
      <c r="AC4609" s="50">
        <v>-3.9300000000091999</v>
      </c>
      <c r="AU4609" s="200">
        <v>0.4607</v>
      </c>
    </row>
    <row r="4610" spans="29:47" x14ac:dyDescent="0.2">
      <c r="AC4610" s="50">
        <v>-3.9200000000092001</v>
      </c>
      <c r="AU4610" s="200">
        <v>0.46079999999999999</v>
      </c>
    </row>
    <row r="4611" spans="29:47" x14ac:dyDescent="0.2">
      <c r="AC4611" s="50">
        <v>-3.9100000000091999</v>
      </c>
      <c r="AU4611" s="200">
        <v>0.46089999999999998</v>
      </c>
    </row>
    <row r="4612" spans="29:47" x14ac:dyDescent="0.2">
      <c r="AC4612" s="50">
        <v>-3.9000000000092001</v>
      </c>
      <c r="AU4612" s="200">
        <v>0.46100000000000002</v>
      </c>
    </row>
    <row r="4613" spans="29:47" x14ac:dyDescent="0.2">
      <c r="AC4613" s="50">
        <v>-3.8900000000091999</v>
      </c>
      <c r="AU4613" s="200">
        <v>0.46110000000000001</v>
      </c>
    </row>
    <row r="4614" spans="29:47" x14ac:dyDescent="0.2">
      <c r="AC4614" s="50">
        <v>-3.8800000000092001</v>
      </c>
      <c r="AU4614" s="200">
        <v>0.4612</v>
      </c>
    </row>
    <row r="4615" spans="29:47" x14ac:dyDescent="0.2">
      <c r="AC4615" s="50">
        <v>-3.8700000000091999</v>
      </c>
      <c r="AU4615" s="200">
        <v>0.46129999999999999</v>
      </c>
    </row>
    <row r="4616" spans="29:47" x14ac:dyDescent="0.2">
      <c r="AC4616" s="50">
        <v>-3.8600000000092001</v>
      </c>
      <c r="AU4616" s="200">
        <v>0.46139999999999998</v>
      </c>
    </row>
    <row r="4617" spans="29:47" x14ac:dyDescent="0.2">
      <c r="AC4617" s="50">
        <v>-3.8500000000091998</v>
      </c>
      <c r="AU4617" s="200">
        <v>0.46150000000000002</v>
      </c>
    </row>
    <row r="4618" spans="29:47" x14ac:dyDescent="0.2">
      <c r="AC4618" s="50">
        <v>-3.8400000000092001</v>
      </c>
      <c r="AU4618" s="200">
        <v>0.46160000000000001</v>
      </c>
    </row>
    <row r="4619" spans="29:47" x14ac:dyDescent="0.2">
      <c r="AC4619" s="50">
        <v>-3.8300000000091998</v>
      </c>
      <c r="AU4619" s="200">
        <v>0.4617</v>
      </c>
    </row>
    <row r="4620" spans="29:47" x14ac:dyDescent="0.2">
      <c r="AC4620" s="50">
        <v>-3.8200000000092</v>
      </c>
      <c r="AU4620" s="200">
        <v>0.46179999999999999</v>
      </c>
    </row>
    <row r="4621" spans="29:47" x14ac:dyDescent="0.2">
      <c r="AC4621" s="50">
        <v>-3.8100000000091998</v>
      </c>
      <c r="AU4621" s="200">
        <v>0.46189999999999998</v>
      </c>
    </row>
    <row r="4622" spans="29:47" x14ac:dyDescent="0.2">
      <c r="AC4622" s="50">
        <v>-3.8000000000092</v>
      </c>
      <c r="AU4622" s="200">
        <v>0.46200000000000002</v>
      </c>
    </row>
    <row r="4623" spans="29:47" x14ac:dyDescent="0.2">
      <c r="AC4623" s="50">
        <v>-3.7900000000091998</v>
      </c>
      <c r="AU4623" s="200">
        <v>0.46210000000000001</v>
      </c>
    </row>
    <row r="4624" spans="29:47" x14ac:dyDescent="0.2">
      <c r="AC4624" s="50">
        <v>-3.7800000000092</v>
      </c>
      <c r="AU4624" s="200">
        <v>0.4622</v>
      </c>
    </row>
    <row r="4625" spans="29:47" x14ac:dyDescent="0.2">
      <c r="AC4625" s="50">
        <v>-3.7700000000092002</v>
      </c>
      <c r="AU4625" s="200">
        <v>0.46229999999999999</v>
      </c>
    </row>
    <row r="4626" spans="29:47" x14ac:dyDescent="0.2">
      <c r="AC4626" s="50">
        <v>-3.7600000000092</v>
      </c>
      <c r="AU4626" s="200">
        <v>0.46239999999999998</v>
      </c>
    </row>
    <row r="4627" spans="29:47" x14ac:dyDescent="0.2">
      <c r="AC4627" s="50">
        <v>-3.7500000000092002</v>
      </c>
      <c r="AU4627" s="200">
        <v>0.46250000000000002</v>
      </c>
    </row>
    <row r="4628" spans="29:47" x14ac:dyDescent="0.2">
      <c r="AC4628" s="50">
        <v>-3.7400000000092</v>
      </c>
      <c r="AU4628" s="200">
        <v>0.46260000000000001</v>
      </c>
    </row>
    <row r="4629" spans="29:47" x14ac:dyDescent="0.2">
      <c r="AC4629" s="50">
        <v>-3.7300000000092002</v>
      </c>
      <c r="AU4629" s="200">
        <v>0.4627</v>
      </c>
    </row>
    <row r="4630" spans="29:47" x14ac:dyDescent="0.2">
      <c r="AC4630" s="50">
        <v>-3.7200000000091999</v>
      </c>
      <c r="AU4630" s="200">
        <v>0.46279999999999999</v>
      </c>
    </row>
    <row r="4631" spans="29:47" x14ac:dyDescent="0.2">
      <c r="AC4631" s="50">
        <v>-3.7100000000092002</v>
      </c>
      <c r="AU4631" s="200">
        <v>0.46289999999999998</v>
      </c>
    </row>
    <row r="4632" spans="29:47" x14ac:dyDescent="0.2">
      <c r="AC4632" s="50">
        <v>-3.7000000000091999</v>
      </c>
      <c r="AU4632" s="200">
        <v>0.46300000000000002</v>
      </c>
    </row>
    <row r="4633" spans="29:47" x14ac:dyDescent="0.2">
      <c r="AC4633" s="50">
        <v>-3.6900000000092001</v>
      </c>
      <c r="AU4633" s="200">
        <v>0.46310000000000001</v>
      </c>
    </row>
    <row r="4634" spans="29:47" x14ac:dyDescent="0.2">
      <c r="AC4634" s="50">
        <v>-3.6800000000091999</v>
      </c>
      <c r="AU4634" s="200">
        <v>0.4632</v>
      </c>
    </row>
    <row r="4635" spans="29:47" x14ac:dyDescent="0.2">
      <c r="AC4635" s="50">
        <v>-3.6700000000092001</v>
      </c>
      <c r="AU4635" s="200">
        <v>0.46329999999999999</v>
      </c>
    </row>
    <row r="4636" spans="29:47" x14ac:dyDescent="0.2">
      <c r="AC4636" s="50">
        <v>-3.6600000000091999</v>
      </c>
      <c r="AU4636" s="200">
        <v>0.46339999999999998</v>
      </c>
    </row>
    <row r="4637" spans="29:47" x14ac:dyDescent="0.2">
      <c r="AC4637" s="50">
        <v>-3.6500000000092001</v>
      </c>
      <c r="AU4637" s="200">
        <v>0.46350000000000002</v>
      </c>
    </row>
    <row r="4638" spans="29:47" x14ac:dyDescent="0.2">
      <c r="AC4638" s="50">
        <v>-3.6400000000091999</v>
      </c>
      <c r="AU4638" s="200">
        <v>0.46360000000000001</v>
      </c>
    </row>
    <row r="4639" spans="29:47" x14ac:dyDescent="0.2">
      <c r="AC4639" s="50">
        <v>-3.6300000000092001</v>
      </c>
      <c r="AU4639" s="200">
        <v>0.4637</v>
      </c>
    </row>
    <row r="4640" spans="29:47" x14ac:dyDescent="0.2">
      <c r="AC4640" s="50">
        <v>-3.6200000000091999</v>
      </c>
      <c r="AU4640" s="200">
        <v>0.46379999999999999</v>
      </c>
    </row>
    <row r="4641" spans="29:47" x14ac:dyDescent="0.2">
      <c r="AC4641" s="50">
        <v>-3.6100000000092001</v>
      </c>
      <c r="AU4641" s="200">
        <v>0.46389999999999998</v>
      </c>
    </row>
    <row r="4642" spans="29:47" x14ac:dyDescent="0.2">
      <c r="AC4642" s="50">
        <v>-3.6000000000091998</v>
      </c>
      <c r="AU4642" s="200">
        <v>0.46400000000000002</v>
      </c>
    </row>
    <row r="4643" spans="29:47" x14ac:dyDescent="0.2">
      <c r="AC4643" s="50">
        <v>-3.5900000000092001</v>
      </c>
      <c r="AU4643" s="200">
        <v>0.46410000000000001</v>
      </c>
    </row>
    <row r="4644" spans="29:47" x14ac:dyDescent="0.2">
      <c r="AC4644" s="50">
        <v>-3.5800000000091998</v>
      </c>
      <c r="AU4644" s="200">
        <v>0.4642</v>
      </c>
    </row>
    <row r="4645" spans="29:47" x14ac:dyDescent="0.2">
      <c r="AC4645" s="50">
        <v>-3.5700000000092</v>
      </c>
      <c r="AU4645" s="200">
        <v>0.46429999999999999</v>
      </c>
    </row>
    <row r="4646" spans="29:47" x14ac:dyDescent="0.2">
      <c r="AC4646" s="50">
        <v>-3.5600000000091998</v>
      </c>
      <c r="AU4646" s="200">
        <v>0.46439999999999998</v>
      </c>
    </row>
    <row r="4647" spans="29:47" x14ac:dyDescent="0.2">
      <c r="AC4647" s="50">
        <v>-3.5500000000092</v>
      </c>
      <c r="AU4647" s="200">
        <v>0.46450000000000002</v>
      </c>
    </row>
    <row r="4648" spans="29:47" x14ac:dyDescent="0.2">
      <c r="AC4648" s="50">
        <v>-3.5400000000091998</v>
      </c>
      <c r="AU4648" s="200">
        <v>0.46460000000000001</v>
      </c>
    </row>
    <row r="4649" spans="29:47" x14ac:dyDescent="0.2">
      <c r="AC4649" s="50">
        <v>-3.5300000000092</v>
      </c>
      <c r="AU4649" s="200">
        <v>0.4647</v>
      </c>
    </row>
    <row r="4650" spans="29:47" x14ac:dyDescent="0.2">
      <c r="AC4650" s="50">
        <v>-3.5200000000092002</v>
      </c>
      <c r="AU4650" s="200">
        <v>0.46479999999999999</v>
      </c>
    </row>
    <row r="4651" spans="29:47" x14ac:dyDescent="0.2">
      <c r="AC4651" s="50">
        <v>-3.5100000000092</v>
      </c>
      <c r="AU4651" s="200">
        <v>0.46489999999999998</v>
      </c>
    </row>
    <row r="4652" spans="29:47" x14ac:dyDescent="0.2">
      <c r="AC4652" s="50">
        <v>-3.5000000000093001</v>
      </c>
      <c r="AU4652" s="200">
        <v>0.46500000000000002</v>
      </c>
    </row>
    <row r="4653" spans="29:47" x14ac:dyDescent="0.2">
      <c r="AC4653" s="50">
        <v>-3.4900000000092999</v>
      </c>
      <c r="AU4653" s="200">
        <v>0.46510000000000001</v>
      </c>
    </row>
    <row r="4654" spans="29:47" x14ac:dyDescent="0.2">
      <c r="AC4654" s="50">
        <v>-3.4800000000093001</v>
      </c>
      <c r="AU4654" s="200">
        <v>0.4652</v>
      </c>
    </row>
    <row r="4655" spans="29:47" x14ac:dyDescent="0.2">
      <c r="AC4655" s="50">
        <v>-3.4700000000092999</v>
      </c>
      <c r="AU4655" s="200">
        <v>0.46529999999999999</v>
      </c>
    </row>
    <row r="4656" spans="29:47" x14ac:dyDescent="0.2">
      <c r="AC4656" s="50">
        <v>-3.4600000000093001</v>
      </c>
      <c r="AU4656" s="200">
        <v>0.46539999999999998</v>
      </c>
    </row>
    <row r="4657" spans="29:47" x14ac:dyDescent="0.2">
      <c r="AC4657" s="50">
        <v>-3.4500000000092998</v>
      </c>
      <c r="AU4657" s="200">
        <v>0.46550000000000002</v>
      </c>
    </row>
    <row r="4658" spans="29:47" x14ac:dyDescent="0.2">
      <c r="AC4658" s="50">
        <v>-3.4400000000093001</v>
      </c>
      <c r="AU4658" s="200">
        <v>0.46560000000000001</v>
      </c>
    </row>
    <row r="4659" spans="29:47" x14ac:dyDescent="0.2">
      <c r="AC4659" s="50">
        <v>-3.4300000000092998</v>
      </c>
      <c r="AU4659" s="200">
        <v>0.4657</v>
      </c>
    </row>
    <row r="4660" spans="29:47" x14ac:dyDescent="0.2">
      <c r="AC4660" s="50">
        <v>-3.4200000000093</v>
      </c>
      <c r="AU4660" s="200">
        <v>0.46579999999999999</v>
      </c>
    </row>
    <row r="4661" spans="29:47" x14ac:dyDescent="0.2">
      <c r="AC4661" s="50">
        <v>-3.4100000000092998</v>
      </c>
      <c r="AU4661" s="200">
        <v>0.46589999999999998</v>
      </c>
    </row>
    <row r="4662" spans="29:47" x14ac:dyDescent="0.2">
      <c r="AC4662" s="50">
        <v>-3.4000000000093</v>
      </c>
      <c r="AU4662" s="200">
        <v>0.46600000000000003</v>
      </c>
    </row>
    <row r="4663" spans="29:47" x14ac:dyDescent="0.2">
      <c r="AC4663" s="50">
        <v>-3.3900000000092998</v>
      </c>
      <c r="AU4663" s="200">
        <v>0.46610000000000001</v>
      </c>
    </row>
    <row r="4664" spans="29:47" x14ac:dyDescent="0.2">
      <c r="AC4664" s="50">
        <v>-3.3800000000093</v>
      </c>
      <c r="AU4664" s="200">
        <v>0.4662</v>
      </c>
    </row>
    <row r="4665" spans="29:47" x14ac:dyDescent="0.2">
      <c r="AC4665" s="50">
        <v>-3.3700000000092998</v>
      </c>
      <c r="AU4665" s="200">
        <v>0.46629999999999999</v>
      </c>
    </row>
    <row r="4666" spans="29:47" x14ac:dyDescent="0.2">
      <c r="AC4666" s="50">
        <v>-3.3600000000093</v>
      </c>
      <c r="AU4666" s="200">
        <v>0.46639999999999998</v>
      </c>
    </row>
    <row r="4667" spans="29:47" x14ac:dyDescent="0.2">
      <c r="AC4667" s="50">
        <v>-3.3500000000093002</v>
      </c>
      <c r="AU4667" s="200">
        <v>0.46650000000000003</v>
      </c>
    </row>
    <row r="4668" spans="29:47" x14ac:dyDescent="0.2">
      <c r="AC4668" s="50">
        <v>-3.3400000000093</v>
      </c>
      <c r="AU4668" s="200">
        <v>0.46660000000000001</v>
      </c>
    </row>
    <row r="4669" spans="29:47" x14ac:dyDescent="0.2">
      <c r="AC4669" s="50">
        <v>-3.3300000000093002</v>
      </c>
      <c r="AU4669" s="200">
        <v>0.4667</v>
      </c>
    </row>
    <row r="4670" spans="29:47" x14ac:dyDescent="0.2">
      <c r="AC4670" s="50">
        <v>-3.3200000000093</v>
      </c>
      <c r="AU4670" s="200">
        <v>0.46679999999999999</v>
      </c>
    </row>
    <row r="4671" spans="29:47" x14ac:dyDescent="0.2">
      <c r="AC4671" s="50">
        <v>-3.3100000000093002</v>
      </c>
      <c r="AU4671" s="200">
        <v>0.46689999999999998</v>
      </c>
    </row>
    <row r="4672" spans="29:47" x14ac:dyDescent="0.2">
      <c r="AC4672" s="50">
        <v>-3.3000000000092999</v>
      </c>
      <c r="AU4672" s="200">
        <v>0.46700000000000003</v>
      </c>
    </row>
    <row r="4673" spans="29:47" x14ac:dyDescent="0.2">
      <c r="AC4673" s="50">
        <v>-3.2900000000093002</v>
      </c>
      <c r="AU4673" s="200">
        <v>0.46710000000000002</v>
      </c>
    </row>
    <row r="4674" spans="29:47" x14ac:dyDescent="0.2">
      <c r="AC4674" s="50">
        <v>-3.2800000000092999</v>
      </c>
      <c r="AU4674" s="200">
        <v>0.4672</v>
      </c>
    </row>
    <row r="4675" spans="29:47" x14ac:dyDescent="0.2">
      <c r="AC4675" s="50">
        <v>-3.2700000000093001</v>
      </c>
      <c r="AU4675" s="200">
        <v>0.46729999999999999</v>
      </c>
    </row>
    <row r="4676" spans="29:47" x14ac:dyDescent="0.2">
      <c r="AC4676" s="50">
        <v>-3.2600000000092999</v>
      </c>
      <c r="AU4676" s="200">
        <v>0.46739999999999998</v>
      </c>
    </row>
    <row r="4677" spans="29:47" x14ac:dyDescent="0.2">
      <c r="AC4677" s="50">
        <v>-3.2500000000093001</v>
      </c>
      <c r="AU4677" s="200">
        <v>0.46750000000000003</v>
      </c>
    </row>
    <row r="4678" spans="29:47" x14ac:dyDescent="0.2">
      <c r="AC4678" s="50">
        <v>-3.2400000000092999</v>
      </c>
      <c r="AU4678" s="200">
        <v>0.46760000000000002</v>
      </c>
    </row>
    <row r="4679" spans="29:47" x14ac:dyDescent="0.2">
      <c r="AC4679" s="50">
        <v>-3.2300000000093001</v>
      </c>
      <c r="AU4679" s="200">
        <v>0.4677</v>
      </c>
    </row>
    <row r="4680" spans="29:47" x14ac:dyDescent="0.2">
      <c r="AC4680" s="50">
        <v>-3.2200000000092999</v>
      </c>
      <c r="AU4680" s="200">
        <v>0.46779999999999999</v>
      </c>
    </row>
    <row r="4681" spans="29:47" x14ac:dyDescent="0.2">
      <c r="AC4681" s="50">
        <v>-3.2100000000093001</v>
      </c>
      <c r="AU4681" s="200">
        <v>0.46789999999999998</v>
      </c>
    </row>
    <row r="4682" spans="29:47" x14ac:dyDescent="0.2">
      <c r="AC4682" s="50">
        <v>-3.2000000000092998</v>
      </c>
      <c r="AU4682" s="200">
        <v>0.46800000000000003</v>
      </c>
    </row>
    <row r="4683" spans="29:47" x14ac:dyDescent="0.2">
      <c r="AC4683" s="50">
        <v>-3.1900000000093001</v>
      </c>
      <c r="AU4683" s="200">
        <v>0.46810000000000002</v>
      </c>
    </row>
    <row r="4684" spans="29:47" x14ac:dyDescent="0.2">
      <c r="AC4684" s="50">
        <v>-3.1800000000092998</v>
      </c>
      <c r="AU4684" s="200">
        <v>0.46820000000000001</v>
      </c>
    </row>
    <row r="4685" spans="29:47" x14ac:dyDescent="0.2">
      <c r="AC4685" s="50">
        <v>-3.1700000000093</v>
      </c>
      <c r="AU4685" s="200">
        <v>0.46829999999999999</v>
      </c>
    </row>
    <row r="4686" spans="29:47" x14ac:dyDescent="0.2">
      <c r="AC4686" s="50">
        <v>-3.1600000000092998</v>
      </c>
      <c r="AU4686" s="200">
        <v>0.46839999999999998</v>
      </c>
    </row>
    <row r="4687" spans="29:47" x14ac:dyDescent="0.2">
      <c r="AC4687" s="50">
        <v>-3.1500000000093</v>
      </c>
      <c r="AU4687" s="200">
        <v>0.46850000000000003</v>
      </c>
    </row>
    <row r="4688" spans="29:47" x14ac:dyDescent="0.2">
      <c r="AC4688" s="50">
        <v>-3.1400000000092998</v>
      </c>
      <c r="AU4688" s="200">
        <v>0.46860000000000002</v>
      </c>
    </row>
    <row r="4689" spans="29:47" x14ac:dyDescent="0.2">
      <c r="AC4689" s="50">
        <v>-3.1300000000093</v>
      </c>
      <c r="AU4689" s="200">
        <v>0.46870000000000001</v>
      </c>
    </row>
    <row r="4690" spans="29:47" x14ac:dyDescent="0.2">
      <c r="AC4690" s="50">
        <v>-3.1200000000092998</v>
      </c>
      <c r="AU4690" s="200">
        <v>0.46879999999999999</v>
      </c>
    </row>
    <row r="4691" spans="29:47" x14ac:dyDescent="0.2">
      <c r="AC4691" s="50">
        <v>-3.1100000000093</v>
      </c>
      <c r="AU4691" s="200">
        <v>0.46889999999999998</v>
      </c>
    </row>
    <row r="4692" spans="29:47" x14ac:dyDescent="0.2">
      <c r="AC4692" s="50">
        <v>-3.1000000000093002</v>
      </c>
      <c r="AU4692" s="200">
        <v>0.46899999999999997</v>
      </c>
    </row>
    <row r="4693" spans="29:47" x14ac:dyDescent="0.2">
      <c r="AC4693" s="50">
        <v>-3.0900000000093</v>
      </c>
      <c r="AU4693" s="200">
        <v>0.46910000000000002</v>
      </c>
    </row>
    <row r="4694" spans="29:47" x14ac:dyDescent="0.2">
      <c r="AC4694" s="50">
        <v>-3.0800000000093002</v>
      </c>
      <c r="AU4694" s="200">
        <v>0.46920000000000001</v>
      </c>
    </row>
    <row r="4695" spans="29:47" x14ac:dyDescent="0.2">
      <c r="AC4695" s="50">
        <v>-3.0700000000093</v>
      </c>
      <c r="AU4695" s="200">
        <v>0.46929999999999999</v>
      </c>
    </row>
    <row r="4696" spans="29:47" x14ac:dyDescent="0.2">
      <c r="AC4696" s="50">
        <v>-3.0600000000093002</v>
      </c>
      <c r="AU4696" s="200">
        <v>0.46939999999999998</v>
      </c>
    </row>
    <row r="4697" spans="29:47" x14ac:dyDescent="0.2">
      <c r="AC4697" s="50">
        <v>-3.0500000000092999</v>
      </c>
      <c r="AU4697" s="200">
        <v>0.46949999999999997</v>
      </c>
    </row>
    <row r="4698" spans="29:47" x14ac:dyDescent="0.2">
      <c r="AC4698" s="50">
        <v>-3.0400000000093002</v>
      </c>
      <c r="AU4698" s="200">
        <v>0.46960000000000002</v>
      </c>
    </row>
    <row r="4699" spans="29:47" x14ac:dyDescent="0.2">
      <c r="AC4699" s="50">
        <v>-3.0300000000092999</v>
      </c>
      <c r="AU4699" s="200">
        <v>0.46970000000000001</v>
      </c>
    </row>
    <row r="4700" spans="29:47" x14ac:dyDescent="0.2">
      <c r="AC4700" s="50">
        <v>-3.0200000000093001</v>
      </c>
      <c r="AU4700" s="200">
        <v>0.4698</v>
      </c>
    </row>
    <row r="4701" spans="29:47" x14ac:dyDescent="0.2">
      <c r="AC4701" s="50">
        <v>-3.0100000000092999</v>
      </c>
      <c r="AU4701" s="200">
        <v>0.46989999999999998</v>
      </c>
    </row>
    <row r="4702" spans="29:47" x14ac:dyDescent="0.2">
      <c r="AC4702" s="50">
        <v>-3.0000000000094</v>
      </c>
      <c r="AU4702" s="200">
        <v>0.47</v>
      </c>
    </row>
    <row r="4703" spans="29:47" x14ac:dyDescent="0.2">
      <c r="AC4703" s="50">
        <v>-2.9900000000093998</v>
      </c>
      <c r="AU4703" s="200">
        <v>0.47010000000000002</v>
      </c>
    </row>
    <row r="4704" spans="29:47" x14ac:dyDescent="0.2">
      <c r="AC4704" s="50">
        <v>-2.9800000000094</v>
      </c>
      <c r="AU4704" s="200">
        <v>0.47020000000000001</v>
      </c>
    </row>
    <row r="4705" spans="29:47" x14ac:dyDescent="0.2">
      <c r="AC4705" s="50">
        <v>-2.9700000000093998</v>
      </c>
      <c r="AU4705" s="200">
        <v>0.4703</v>
      </c>
    </row>
    <row r="4706" spans="29:47" x14ac:dyDescent="0.2">
      <c r="AC4706" s="50">
        <v>-2.9600000000094</v>
      </c>
      <c r="AU4706" s="200">
        <v>0.47039999999999998</v>
      </c>
    </row>
    <row r="4707" spans="29:47" x14ac:dyDescent="0.2">
      <c r="AC4707" s="50">
        <v>-2.9500000000094002</v>
      </c>
      <c r="AU4707" s="200">
        <v>0.47049999999999997</v>
      </c>
    </row>
    <row r="4708" spans="29:47" x14ac:dyDescent="0.2">
      <c r="AC4708" s="50">
        <v>-2.9400000000094</v>
      </c>
      <c r="AU4708" s="200">
        <v>0.47060000000000002</v>
      </c>
    </row>
    <row r="4709" spans="29:47" x14ac:dyDescent="0.2">
      <c r="AC4709" s="50">
        <v>-2.9300000000094002</v>
      </c>
      <c r="AU4709" s="200">
        <v>0.47070000000000001</v>
      </c>
    </row>
    <row r="4710" spans="29:47" x14ac:dyDescent="0.2">
      <c r="AC4710" s="50">
        <v>-2.9200000000094</v>
      </c>
      <c r="AU4710" s="200">
        <v>0.4708</v>
      </c>
    </row>
    <row r="4711" spans="29:47" x14ac:dyDescent="0.2">
      <c r="AC4711" s="50">
        <v>-2.9100000000094002</v>
      </c>
      <c r="AU4711" s="200">
        <v>0.47089999999999999</v>
      </c>
    </row>
    <row r="4712" spans="29:47" x14ac:dyDescent="0.2">
      <c r="AC4712" s="50">
        <v>-2.9000000000093999</v>
      </c>
      <c r="AU4712" s="200">
        <v>0.47099999999999997</v>
      </c>
    </row>
    <row r="4713" spans="29:47" x14ac:dyDescent="0.2">
      <c r="AC4713" s="50">
        <v>-2.8900000000094002</v>
      </c>
      <c r="AU4713" s="200">
        <v>0.47110000000000002</v>
      </c>
    </row>
    <row r="4714" spans="29:47" x14ac:dyDescent="0.2">
      <c r="AC4714" s="50">
        <v>-2.8800000000093999</v>
      </c>
      <c r="AU4714" s="200">
        <v>0.47120000000000001</v>
      </c>
    </row>
    <row r="4715" spans="29:47" x14ac:dyDescent="0.2">
      <c r="AC4715" s="50">
        <v>-2.8700000000094001</v>
      </c>
      <c r="AU4715" s="200">
        <v>0.4713</v>
      </c>
    </row>
    <row r="4716" spans="29:47" x14ac:dyDescent="0.2">
      <c r="AC4716" s="50">
        <v>-2.8600000000093999</v>
      </c>
      <c r="AU4716" s="200">
        <v>0.47139999999999999</v>
      </c>
    </row>
    <row r="4717" spans="29:47" x14ac:dyDescent="0.2">
      <c r="AC4717" s="50">
        <v>-2.8500000000094001</v>
      </c>
      <c r="AU4717" s="200">
        <v>0.47149999999999997</v>
      </c>
    </row>
    <row r="4718" spans="29:47" x14ac:dyDescent="0.2">
      <c r="AC4718" s="50">
        <v>-2.8400000000093999</v>
      </c>
      <c r="AU4718" s="200">
        <v>0.47160000000000002</v>
      </c>
    </row>
    <row r="4719" spans="29:47" x14ac:dyDescent="0.2">
      <c r="AC4719" s="50">
        <v>-2.8300000000094001</v>
      </c>
      <c r="AU4719" s="200">
        <v>0.47170000000000001</v>
      </c>
    </row>
    <row r="4720" spans="29:47" x14ac:dyDescent="0.2">
      <c r="AC4720" s="50">
        <v>-2.8200000000093999</v>
      </c>
      <c r="AU4720" s="200">
        <v>0.4718</v>
      </c>
    </row>
    <row r="4721" spans="29:47" x14ac:dyDescent="0.2">
      <c r="AC4721" s="50">
        <v>-2.8100000000094001</v>
      </c>
      <c r="AU4721" s="200">
        <v>0.47189999999999999</v>
      </c>
    </row>
    <row r="4722" spans="29:47" x14ac:dyDescent="0.2">
      <c r="AC4722" s="50">
        <v>-2.8000000000093999</v>
      </c>
      <c r="AU4722" s="200">
        <v>0.47199999999999998</v>
      </c>
    </row>
    <row r="4723" spans="29:47" x14ac:dyDescent="0.2">
      <c r="AC4723" s="50">
        <v>-2.7900000000094001</v>
      </c>
      <c r="AU4723" s="200">
        <v>0.47210000000000002</v>
      </c>
    </row>
    <row r="4724" spans="29:47" x14ac:dyDescent="0.2">
      <c r="AC4724" s="50">
        <v>-2.7800000000093998</v>
      </c>
      <c r="AU4724" s="200">
        <v>0.47220000000000001</v>
      </c>
    </row>
    <row r="4725" spans="29:47" x14ac:dyDescent="0.2">
      <c r="AC4725" s="50">
        <v>-2.7700000000094001</v>
      </c>
      <c r="AU4725" s="200">
        <v>0.4723</v>
      </c>
    </row>
    <row r="4726" spans="29:47" x14ac:dyDescent="0.2">
      <c r="AC4726" s="50">
        <v>-2.7600000000093998</v>
      </c>
      <c r="AU4726" s="200">
        <v>0.47239999999999999</v>
      </c>
    </row>
    <row r="4727" spans="29:47" x14ac:dyDescent="0.2">
      <c r="AC4727" s="50">
        <v>-2.7500000000094</v>
      </c>
      <c r="AU4727" s="200">
        <v>0.47249999999999998</v>
      </c>
    </row>
    <row r="4728" spans="29:47" x14ac:dyDescent="0.2">
      <c r="AC4728" s="50">
        <v>-2.7400000000093998</v>
      </c>
      <c r="AU4728" s="200">
        <v>0.47260000000000002</v>
      </c>
    </row>
    <row r="4729" spans="29:47" x14ac:dyDescent="0.2">
      <c r="AC4729" s="50">
        <v>-2.7300000000094</v>
      </c>
      <c r="AU4729" s="200">
        <v>0.47270000000000001</v>
      </c>
    </row>
    <row r="4730" spans="29:47" x14ac:dyDescent="0.2">
      <c r="AC4730" s="50">
        <v>-2.7200000000093998</v>
      </c>
      <c r="AU4730" s="200">
        <v>0.4728</v>
      </c>
    </row>
    <row r="4731" spans="29:47" x14ac:dyDescent="0.2">
      <c r="AC4731" s="50">
        <v>-2.7100000000094</v>
      </c>
      <c r="AU4731" s="200">
        <v>0.47289999999999999</v>
      </c>
    </row>
    <row r="4732" spans="29:47" x14ac:dyDescent="0.2">
      <c r="AC4732" s="50">
        <v>-2.7000000000094002</v>
      </c>
      <c r="AU4732" s="200">
        <v>0.47299999999999998</v>
      </c>
    </row>
    <row r="4733" spans="29:47" x14ac:dyDescent="0.2">
      <c r="AC4733" s="50">
        <v>-2.6900000000094</v>
      </c>
      <c r="AU4733" s="200">
        <v>0.47310000000000002</v>
      </c>
    </row>
    <row r="4734" spans="29:47" x14ac:dyDescent="0.2">
      <c r="AC4734" s="50">
        <v>-2.6800000000094002</v>
      </c>
      <c r="AU4734" s="200">
        <v>0.47320000000000001</v>
      </c>
    </row>
    <row r="4735" spans="29:47" x14ac:dyDescent="0.2">
      <c r="AC4735" s="50">
        <v>-2.6700000000094</v>
      </c>
      <c r="AU4735" s="200">
        <v>0.4733</v>
      </c>
    </row>
    <row r="4736" spans="29:47" x14ac:dyDescent="0.2">
      <c r="AC4736" s="50">
        <v>-2.6600000000094002</v>
      </c>
      <c r="AU4736" s="200">
        <v>0.47339999999999999</v>
      </c>
    </row>
    <row r="4737" spans="29:47" x14ac:dyDescent="0.2">
      <c r="AC4737" s="50">
        <v>-2.6500000000093999</v>
      </c>
      <c r="AU4737" s="200">
        <v>0.47349999999999998</v>
      </c>
    </row>
    <row r="4738" spans="29:47" x14ac:dyDescent="0.2">
      <c r="AC4738" s="50">
        <v>-2.6400000000094002</v>
      </c>
      <c r="AU4738" s="200">
        <v>0.47360000000000002</v>
      </c>
    </row>
    <row r="4739" spans="29:47" x14ac:dyDescent="0.2">
      <c r="AC4739" s="50">
        <v>-2.6300000000093999</v>
      </c>
      <c r="AU4739" s="200">
        <v>0.47370000000000001</v>
      </c>
    </row>
    <row r="4740" spans="29:47" x14ac:dyDescent="0.2">
      <c r="AC4740" s="50">
        <v>-2.6200000000094001</v>
      </c>
      <c r="AU4740" s="200">
        <v>0.4738</v>
      </c>
    </row>
    <row r="4741" spans="29:47" x14ac:dyDescent="0.2">
      <c r="AC4741" s="50">
        <v>-2.6100000000093999</v>
      </c>
      <c r="AU4741" s="200">
        <v>0.47389999999999999</v>
      </c>
    </row>
    <row r="4742" spans="29:47" x14ac:dyDescent="0.2">
      <c r="AC4742" s="50">
        <v>-2.6000000000094001</v>
      </c>
      <c r="AU4742" s="200">
        <v>0.47399999999999998</v>
      </c>
    </row>
    <row r="4743" spans="29:47" x14ac:dyDescent="0.2">
      <c r="AC4743" s="50">
        <v>-2.5900000000093999</v>
      </c>
      <c r="AU4743" s="200">
        <v>0.47410000000000002</v>
      </c>
    </row>
    <row r="4744" spans="29:47" x14ac:dyDescent="0.2">
      <c r="AC4744" s="50">
        <v>-2.5800000000094001</v>
      </c>
      <c r="AU4744" s="200">
        <v>0.47420000000000001</v>
      </c>
    </row>
    <row r="4745" spans="29:47" x14ac:dyDescent="0.2">
      <c r="AC4745" s="50">
        <v>-2.5700000000093999</v>
      </c>
      <c r="AU4745" s="200">
        <v>0.4743</v>
      </c>
    </row>
    <row r="4746" spans="29:47" x14ac:dyDescent="0.2">
      <c r="AC4746" s="50">
        <v>-2.5600000000094001</v>
      </c>
      <c r="AU4746" s="200">
        <v>0.47439999999999999</v>
      </c>
    </row>
    <row r="4747" spans="29:47" x14ac:dyDescent="0.2">
      <c r="AC4747" s="50">
        <v>-2.5500000000093999</v>
      </c>
      <c r="AU4747" s="200">
        <v>0.47449999999999998</v>
      </c>
    </row>
    <row r="4748" spans="29:47" x14ac:dyDescent="0.2">
      <c r="AC4748" s="50">
        <v>-2.5400000000094001</v>
      </c>
      <c r="AU4748" s="200">
        <v>0.47460000000000002</v>
      </c>
    </row>
    <row r="4749" spans="29:47" x14ac:dyDescent="0.2">
      <c r="AC4749" s="50">
        <v>-2.5300000000093998</v>
      </c>
      <c r="AU4749" s="200">
        <v>0.47470000000000001</v>
      </c>
    </row>
    <row r="4750" spans="29:47" x14ac:dyDescent="0.2">
      <c r="AC4750" s="50">
        <v>-2.5200000000094001</v>
      </c>
      <c r="AU4750" s="200">
        <v>0.4748</v>
      </c>
    </row>
    <row r="4751" spans="29:47" x14ac:dyDescent="0.2">
      <c r="AC4751" s="50">
        <v>-2.5100000000093998</v>
      </c>
      <c r="AU4751" s="200">
        <v>0.47489999999999999</v>
      </c>
    </row>
    <row r="4752" spans="29:47" x14ac:dyDescent="0.2">
      <c r="AC4752" s="50">
        <v>-2.5000000000095</v>
      </c>
      <c r="AU4752" s="200">
        <v>0.47499999999999998</v>
      </c>
    </row>
    <row r="4753" spans="29:47" x14ac:dyDescent="0.2">
      <c r="AC4753" s="50">
        <v>-2.4900000000095002</v>
      </c>
      <c r="AU4753" s="200">
        <v>0.47510000000000002</v>
      </c>
    </row>
    <row r="4754" spans="29:47" x14ac:dyDescent="0.2">
      <c r="AC4754" s="50">
        <v>-2.4800000000094999</v>
      </c>
      <c r="AU4754" s="200">
        <v>0.47520000000000001</v>
      </c>
    </row>
    <row r="4755" spans="29:47" x14ac:dyDescent="0.2">
      <c r="AC4755" s="50">
        <v>-2.4700000000095002</v>
      </c>
      <c r="AU4755" s="200">
        <v>0.4753</v>
      </c>
    </row>
    <row r="4756" spans="29:47" x14ac:dyDescent="0.2">
      <c r="AC4756" s="50">
        <v>-2.4600000000094999</v>
      </c>
      <c r="AU4756" s="200">
        <v>0.47539999999999999</v>
      </c>
    </row>
    <row r="4757" spans="29:47" x14ac:dyDescent="0.2">
      <c r="AC4757" s="50">
        <v>-2.4500000000095001</v>
      </c>
      <c r="AU4757" s="200">
        <v>0.47549999999999998</v>
      </c>
    </row>
    <row r="4758" spans="29:47" x14ac:dyDescent="0.2">
      <c r="AC4758" s="50">
        <v>-2.4400000000094999</v>
      </c>
      <c r="AU4758" s="200">
        <v>0.47560000000000002</v>
      </c>
    </row>
    <row r="4759" spans="29:47" x14ac:dyDescent="0.2">
      <c r="AC4759" s="50">
        <v>-2.4300000000095001</v>
      </c>
      <c r="AU4759" s="200">
        <v>0.47570000000000001</v>
      </c>
    </row>
    <row r="4760" spans="29:47" x14ac:dyDescent="0.2">
      <c r="AC4760" s="50">
        <v>-2.4200000000094999</v>
      </c>
      <c r="AU4760" s="200">
        <v>0.4758</v>
      </c>
    </row>
    <row r="4761" spans="29:47" x14ac:dyDescent="0.2">
      <c r="AC4761" s="50">
        <v>-2.4100000000095001</v>
      </c>
      <c r="AU4761" s="200">
        <v>0.47589999999999999</v>
      </c>
    </row>
    <row r="4762" spans="29:47" x14ac:dyDescent="0.2">
      <c r="AC4762" s="50">
        <v>-2.4000000000094999</v>
      </c>
      <c r="AU4762" s="200">
        <v>0.47599999999999998</v>
      </c>
    </row>
    <row r="4763" spans="29:47" x14ac:dyDescent="0.2">
      <c r="AC4763" s="50">
        <v>-2.3900000000095001</v>
      </c>
      <c r="AU4763" s="200">
        <v>0.47610000000000002</v>
      </c>
    </row>
    <row r="4764" spans="29:47" x14ac:dyDescent="0.2">
      <c r="AC4764" s="50">
        <v>-2.3800000000094998</v>
      </c>
      <c r="AU4764" s="200">
        <v>0.47620000000000001</v>
      </c>
    </row>
    <row r="4765" spans="29:47" x14ac:dyDescent="0.2">
      <c r="AC4765" s="50">
        <v>-2.3700000000095001</v>
      </c>
      <c r="AU4765" s="200">
        <v>0.4763</v>
      </c>
    </row>
    <row r="4766" spans="29:47" x14ac:dyDescent="0.2">
      <c r="AC4766" s="50">
        <v>-2.3600000000094998</v>
      </c>
      <c r="AU4766" s="200">
        <v>0.47639999999999999</v>
      </c>
    </row>
    <row r="4767" spans="29:47" x14ac:dyDescent="0.2">
      <c r="AC4767" s="50">
        <v>-2.3500000000095</v>
      </c>
      <c r="AU4767" s="200">
        <v>0.47649999999999998</v>
      </c>
    </row>
    <row r="4768" spans="29:47" x14ac:dyDescent="0.2">
      <c r="AC4768" s="50">
        <v>-2.3400000000094998</v>
      </c>
      <c r="AU4768" s="200">
        <v>0.47660000000000002</v>
      </c>
    </row>
    <row r="4769" spans="29:47" x14ac:dyDescent="0.2">
      <c r="AC4769" s="50">
        <v>-2.3300000000095</v>
      </c>
      <c r="AU4769" s="200">
        <v>0.47670000000000001</v>
      </c>
    </row>
    <row r="4770" spans="29:47" x14ac:dyDescent="0.2">
      <c r="AC4770" s="50">
        <v>-2.3200000000094998</v>
      </c>
      <c r="AU4770" s="200">
        <v>0.4768</v>
      </c>
    </row>
    <row r="4771" spans="29:47" x14ac:dyDescent="0.2">
      <c r="AC4771" s="50">
        <v>-2.3100000000095</v>
      </c>
      <c r="AU4771" s="200">
        <v>0.47689999999999999</v>
      </c>
    </row>
    <row r="4772" spans="29:47" x14ac:dyDescent="0.2">
      <c r="AC4772" s="50">
        <v>-2.3000000000094998</v>
      </c>
      <c r="AU4772" s="200">
        <v>0.47699999999999998</v>
      </c>
    </row>
    <row r="4773" spans="29:47" x14ac:dyDescent="0.2">
      <c r="AC4773" s="50">
        <v>-2.2900000000095</v>
      </c>
      <c r="AU4773" s="200">
        <v>0.47710000000000002</v>
      </c>
    </row>
    <row r="4774" spans="29:47" x14ac:dyDescent="0.2">
      <c r="AC4774" s="50">
        <v>-2.2800000000095002</v>
      </c>
      <c r="AU4774" s="200">
        <v>0.47720000000000001</v>
      </c>
    </row>
    <row r="4775" spans="29:47" x14ac:dyDescent="0.2">
      <c r="AC4775" s="50">
        <v>-2.2700000000095</v>
      </c>
      <c r="AU4775" s="200">
        <v>0.4773</v>
      </c>
    </row>
    <row r="4776" spans="29:47" x14ac:dyDescent="0.2">
      <c r="AC4776" s="50">
        <v>-2.2600000000095002</v>
      </c>
      <c r="AU4776" s="200">
        <v>0.47739999999999999</v>
      </c>
    </row>
    <row r="4777" spans="29:47" x14ac:dyDescent="0.2">
      <c r="AC4777" s="50">
        <v>-2.2500000000095</v>
      </c>
      <c r="AU4777" s="200">
        <v>0.47749999999999998</v>
      </c>
    </row>
    <row r="4778" spans="29:47" x14ac:dyDescent="0.2">
      <c r="AC4778" s="50">
        <v>-2.2400000000095002</v>
      </c>
      <c r="AU4778" s="200">
        <v>0.47760000000000002</v>
      </c>
    </row>
    <row r="4779" spans="29:47" x14ac:dyDescent="0.2">
      <c r="AC4779" s="50">
        <v>-2.2300000000094999</v>
      </c>
      <c r="AU4779" s="200">
        <v>0.47770000000000001</v>
      </c>
    </row>
    <row r="4780" spans="29:47" x14ac:dyDescent="0.2">
      <c r="AC4780" s="50">
        <v>-2.2200000000095002</v>
      </c>
      <c r="AU4780" s="200">
        <v>0.4778</v>
      </c>
    </row>
    <row r="4781" spans="29:47" x14ac:dyDescent="0.2">
      <c r="AC4781" s="50">
        <v>-2.2100000000094999</v>
      </c>
      <c r="AU4781" s="200">
        <v>0.47789999999999999</v>
      </c>
    </row>
    <row r="4782" spans="29:47" x14ac:dyDescent="0.2">
      <c r="AC4782" s="50">
        <v>-2.2000000000095001</v>
      </c>
      <c r="AU4782" s="200">
        <v>0.47799999999999998</v>
      </c>
    </row>
    <row r="4783" spans="29:47" x14ac:dyDescent="0.2">
      <c r="AC4783" s="50">
        <v>-2.1900000000094999</v>
      </c>
      <c r="AU4783" s="200">
        <v>0.47810000000000002</v>
      </c>
    </row>
    <row r="4784" spans="29:47" x14ac:dyDescent="0.2">
      <c r="AC4784" s="50">
        <v>-2.1800000000095001</v>
      </c>
      <c r="AU4784" s="200">
        <v>0.47820000000000001</v>
      </c>
    </row>
    <row r="4785" spans="29:47" x14ac:dyDescent="0.2">
      <c r="AC4785" s="50">
        <v>-2.1700000000094999</v>
      </c>
      <c r="AU4785" s="200">
        <v>0.4783</v>
      </c>
    </row>
    <row r="4786" spans="29:47" x14ac:dyDescent="0.2">
      <c r="AC4786" s="50">
        <v>-2.1600000000095001</v>
      </c>
      <c r="AU4786" s="200">
        <v>0.47839999999999999</v>
      </c>
    </row>
    <row r="4787" spans="29:47" x14ac:dyDescent="0.2">
      <c r="AC4787" s="50">
        <v>-2.1500000000094999</v>
      </c>
      <c r="AU4787" s="200">
        <v>0.47849999999999998</v>
      </c>
    </row>
    <row r="4788" spans="29:47" x14ac:dyDescent="0.2">
      <c r="AC4788" s="50">
        <v>-2.1400000000095001</v>
      </c>
      <c r="AU4788" s="200">
        <v>0.47860000000000003</v>
      </c>
    </row>
    <row r="4789" spans="29:47" x14ac:dyDescent="0.2">
      <c r="AC4789" s="50">
        <v>-2.1300000000094998</v>
      </c>
      <c r="AU4789" s="200">
        <v>0.47870000000000001</v>
      </c>
    </row>
    <row r="4790" spans="29:47" x14ac:dyDescent="0.2">
      <c r="AC4790" s="50">
        <v>-2.1200000000095001</v>
      </c>
      <c r="AU4790" s="200">
        <v>0.4788</v>
      </c>
    </row>
    <row r="4791" spans="29:47" x14ac:dyDescent="0.2">
      <c r="AC4791" s="50">
        <v>-2.1100000000094998</v>
      </c>
      <c r="AU4791" s="200">
        <v>0.47889999999999999</v>
      </c>
    </row>
    <row r="4792" spans="29:47" x14ac:dyDescent="0.2">
      <c r="AC4792" s="50">
        <v>-2.1000000000095</v>
      </c>
      <c r="AU4792" s="200">
        <v>0.47899999999999998</v>
      </c>
    </row>
    <row r="4793" spans="29:47" x14ac:dyDescent="0.2">
      <c r="AC4793" s="50">
        <v>-2.0900000000094998</v>
      </c>
      <c r="AU4793" s="200">
        <v>0.47910000000000003</v>
      </c>
    </row>
    <row r="4794" spans="29:47" x14ac:dyDescent="0.2">
      <c r="AC4794" s="50">
        <v>-2.0800000000095</v>
      </c>
      <c r="AU4794" s="200">
        <v>0.47920000000000001</v>
      </c>
    </row>
    <row r="4795" spans="29:47" x14ac:dyDescent="0.2">
      <c r="AC4795" s="50">
        <v>-2.0700000000094998</v>
      </c>
      <c r="AU4795" s="200">
        <v>0.4793</v>
      </c>
    </row>
    <row r="4796" spans="29:47" x14ac:dyDescent="0.2">
      <c r="AC4796" s="50">
        <v>-2.0600000000095</v>
      </c>
      <c r="AU4796" s="200">
        <v>0.47939999999999999</v>
      </c>
    </row>
    <row r="4797" spans="29:47" x14ac:dyDescent="0.2">
      <c r="AC4797" s="50">
        <v>-2.0500000000094998</v>
      </c>
      <c r="AU4797" s="200">
        <v>0.47949999999999998</v>
      </c>
    </row>
    <row r="4798" spans="29:47" x14ac:dyDescent="0.2">
      <c r="AC4798" s="50">
        <v>-2.0400000000095</v>
      </c>
      <c r="AU4798" s="200">
        <v>0.47960000000000003</v>
      </c>
    </row>
    <row r="4799" spans="29:47" x14ac:dyDescent="0.2">
      <c r="AC4799" s="50">
        <v>-2.0300000000095002</v>
      </c>
      <c r="AU4799" s="200">
        <v>0.47970000000000002</v>
      </c>
    </row>
    <row r="4800" spans="29:47" x14ac:dyDescent="0.2">
      <c r="AC4800" s="50">
        <v>-2.0200000000095</v>
      </c>
      <c r="AU4800" s="200">
        <v>0.4798</v>
      </c>
    </row>
    <row r="4801" spans="29:47" x14ac:dyDescent="0.2">
      <c r="AC4801" s="50">
        <v>-2.0100000000095002</v>
      </c>
      <c r="AU4801" s="200">
        <v>0.47989999999999999</v>
      </c>
    </row>
    <row r="4802" spans="29:47" x14ac:dyDescent="0.2">
      <c r="AC4802" s="50">
        <v>-2.0000000000095</v>
      </c>
      <c r="AU4802" s="200">
        <v>0.48</v>
      </c>
    </row>
    <row r="4803" spans="29:47" x14ac:dyDescent="0.2">
      <c r="AC4803" s="50">
        <v>-1.9900000000096001</v>
      </c>
      <c r="AU4803" s="200">
        <v>0.48010000000000003</v>
      </c>
    </row>
    <row r="4804" spans="29:47" x14ac:dyDescent="0.2">
      <c r="AC4804" s="50">
        <v>-1.9800000000096001</v>
      </c>
      <c r="AU4804" s="200">
        <v>0.48020000000000002</v>
      </c>
    </row>
    <row r="4805" spans="29:47" x14ac:dyDescent="0.2">
      <c r="AC4805" s="50">
        <v>-1.9700000000096001</v>
      </c>
      <c r="AU4805" s="200">
        <v>0.4803</v>
      </c>
    </row>
    <row r="4806" spans="29:47" x14ac:dyDescent="0.2">
      <c r="AC4806" s="50">
        <v>-1.9600000000096001</v>
      </c>
      <c r="AU4806" s="200">
        <v>0.48039999999999999</v>
      </c>
    </row>
    <row r="4807" spans="29:47" x14ac:dyDescent="0.2">
      <c r="AC4807" s="50">
        <v>-1.9500000000096001</v>
      </c>
      <c r="AU4807" s="200">
        <v>0.48049999999999998</v>
      </c>
    </row>
    <row r="4808" spans="29:47" x14ac:dyDescent="0.2">
      <c r="AC4808" s="50">
        <v>-1.9400000000096</v>
      </c>
      <c r="AU4808" s="200">
        <v>0.48060000000000003</v>
      </c>
    </row>
    <row r="4809" spans="29:47" x14ac:dyDescent="0.2">
      <c r="AC4809" s="50">
        <v>-1.9300000000096</v>
      </c>
      <c r="AU4809" s="200">
        <v>0.48070000000000002</v>
      </c>
    </row>
    <row r="4810" spans="29:47" x14ac:dyDescent="0.2">
      <c r="AC4810" s="50">
        <v>-1.9200000000096</v>
      </c>
      <c r="AU4810" s="200">
        <v>0.48080000000000001</v>
      </c>
    </row>
    <row r="4811" spans="29:47" x14ac:dyDescent="0.2">
      <c r="AC4811" s="50">
        <v>-1.9100000000096</v>
      </c>
      <c r="AU4811" s="200">
        <v>0.48089999999999999</v>
      </c>
    </row>
    <row r="4812" spans="29:47" x14ac:dyDescent="0.2">
      <c r="AC4812" s="50">
        <v>-1.9000000000096</v>
      </c>
      <c r="AU4812" s="200">
        <v>0.48099999999999998</v>
      </c>
    </row>
    <row r="4813" spans="29:47" x14ac:dyDescent="0.2">
      <c r="AC4813" s="50">
        <v>-1.8900000000096</v>
      </c>
      <c r="AU4813" s="200">
        <v>0.48110000000000003</v>
      </c>
    </row>
    <row r="4814" spans="29:47" x14ac:dyDescent="0.2">
      <c r="AC4814" s="50">
        <v>-1.8800000000096</v>
      </c>
      <c r="AU4814" s="200">
        <v>0.48120000000000002</v>
      </c>
    </row>
    <row r="4815" spans="29:47" x14ac:dyDescent="0.2">
      <c r="AC4815" s="50">
        <v>-1.8700000000096</v>
      </c>
      <c r="AU4815" s="200">
        <v>0.48130000000000001</v>
      </c>
    </row>
    <row r="4816" spans="29:47" x14ac:dyDescent="0.2">
      <c r="AC4816" s="50">
        <v>-1.8600000000096</v>
      </c>
      <c r="AU4816" s="200">
        <v>0.48139999999999999</v>
      </c>
    </row>
    <row r="4817" spans="29:47" x14ac:dyDescent="0.2">
      <c r="AC4817" s="50">
        <v>-1.8500000000096</v>
      </c>
      <c r="AU4817" s="200">
        <v>0.48149999999999998</v>
      </c>
    </row>
    <row r="4818" spans="29:47" x14ac:dyDescent="0.2">
      <c r="AC4818" s="50">
        <v>-1.8400000000096</v>
      </c>
      <c r="AU4818" s="200">
        <v>0.48159999999999997</v>
      </c>
    </row>
    <row r="4819" spans="29:47" x14ac:dyDescent="0.2">
      <c r="AC4819" s="50">
        <v>-1.8300000000095999</v>
      </c>
      <c r="AU4819" s="200">
        <v>0.48170000000000002</v>
      </c>
    </row>
    <row r="4820" spans="29:47" x14ac:dyDescent="0.2">
      <c r="AC4820" s="50">
        <v>-1.8200000000095999</v>
      </c>
      <c r="AU4820" s="200">
        <v>0.48180000000000001</v>
      </c>
    </row>
    <row r="4821" spans="29:47" x14ac:dyDescent="0.2">
      <c r="AC4821" s="50">
        <v>-1.8100000000095999</v>
      </c>
      <c r="AU4821" s="200">
        <v>0.4819</v>
      </c>
    </row>
    <row r="4822" spans="29:47" x14ac:dyDescent="0.2">
      <c r="AC4822" s="50">
        <v>-1.8000000000095999</v>
      </c>
      <c r="AU4822" s="200">
        <v>0.48199999999999998</v>
      </c>
    </row>
    <row r="4823" spans="29:47" x14ac:dyDescent="0.2">
      <c r="AC4823" s="50">
        <v>-1.7900000000095999</v>
      </c>
      <c r="AU4823" s="200">
        <v>0.48209999999999997</v>
      </c>
    </row>
    <row r="4824" spans="29:47" x14ac:dyDescent="0.2">
      <c r="AC4824" s="50">
        <v>-1.7800000000095999</v>
      </c>
      <c r="AU4824" s="200">
        <v>0.48220000000000002</v>
      </c>
    </row>
    <row r="4825" spans="29:47" x14ac:dyDescent="0.2">
      <c r="AC4825" s="50">
        <v>-1.7700000000095999</v>
      </c>
      <c r="AU4825" s="200">
        <v>0.48230000000000001</v>
      </c>
    </row>
    <row r="4826" spans="29:47" x14ac:dyDescent="0.2">
      <c r="AC4826" s="50">
        <v>-1.7600000000096001</v>
      </c>
      <c r="AU4826" s="200">
        <v>0.4824</v>
      </c>
    </row>
    <row r="4827" spans="29:47" x14ac:dyDescent="0.2">
      <c r="AC4827" s="50">
        <v>-1.7500000000096001</v>
      </c>
      <c r="AU4827" s="200">
        <v>0.48249999999999998</v>
      </c>
    </row>
    <row r="4828" spans="29:47" x14ac:dyDescent="0.2">
      <c r="AC4828" s="50">
        <v>-1.7400000000096001</v>
      </c>
      <c r="AU4828" s="200">
        <v>0.48259999999999997</v>
      </c>
    </row>
    <row r="4829" spans="29:47" x14ac:dyDescent="0.2">
      <c r="AC4829" s="50">
        <v>-1.7300000000096001</v>
      </c>
      <c r="AU4829" s="200">
        <v>0.48270000000000002</v>
      </c>
    </row>
    <row r="4830" spans="29:47" x14ac:dyDescent="0.2">
      <c r="AC4830" s="50">
        <v>-1.7200000000096001</v>
      </c>
      <c r="AU4830" s="200">
        <v>0.48280000000000001</v>
      </c>
    </row>
    <row r="4831" spans="29:47" x14ac:dyDescent="0.2">
      <c r="AC4831" s="50">
        <v>-1.7100000000096001</v>
      </c>
      <c r="AU4831" s="200">
        <v>0.4829</v>
      </c>
    </row>
    <row r="4832" spans="29:47" x14ac:dyDescent="0.2">
      <c r="AC4832" s="50">
        <v>-1.7000000000096001</v>
      </c>
      <c r="AU4832" s="200">
        <v>0.48299999999999998</v>
      </c>
    </row>
    <row r="4833" spans="29:47" x14ac:dyDescent="0.2">
      <c r="AC4833" s="50">
        <v>-1.6900000000096</v>
      </c>
      <c r="AU4833" s="200">
        <v>0.48309999999999997</v>
      </c>
    </row>
    <row r="4834" spans="29:47" x14ac:dyDescent="0.2">
      <c r="AC4834" s="50">
        <v>-1.6800000000096</v>
      </c>
      <c r="AU4834" s="200">
        <v>0.48320000000000002</v>
      </c>
    </row>
    <row r="4835" spans="29:47" x14ac:dyDescent="0.2">
      <c r="AC4835" s="50">
        <v>-1.6700000000096</v>
      </c>
      <c r="AU4835" s="200">
        <v>0.48330000000000001</v>
      </c>
    </row>
    <row r="4836" spans="29:47" x14ac:dyDescent="0.2">
      <c r="AC4836" s="50">
        <v>-1.6600000000096</v>
      </c>
      <c r="AU4836" s="200">
        <v>0.4834</v>
      </c>
    </row>
    <row r="4837" spans="29:47" x14ac:dyDescent="0.2">
      <c r="AC4837" s="50">
        <v>-1.6500000000096</v>
      </c>
      <c r="AU4837" s="200">
        <v>0.48349999999999999</v>
      </c>
    </row>
    <row r="4838" spans="29:47" x14ac:dyDescent="0.2">
      <c r="AC4838" s="50">
        <v>-1.6400000000096</v>
      </c>
      <c r="AU4838" s="200">
        <v>0.48359999999999997</v>
      </c>
    </row>
    <row r="4839" spans="29:47" x14ac:dyDescent="0.2">
      <c r="AC4839" s="50">
        <v>-1.6300000000096</v>
      </c>
      <c r="AU4839" s="200">
        <v>0.48370000000000002</v>
      </c>
    </row>
    <row r="4840" spans="29:47" x14ac:dyDescent="0.2">
      <c r="AC4840" s="50">
        <v>-1.6200000000096</v>
      </c>
      <c r="AU4840" s="200">
        <v>0.48380000000000001</v>
      </c>
    </row>
    <row r="4841" spans="29:47" x14ac:dyDescent="0.2">
      <c r="AC4841" s="50">
        <v>-1.6100000000096</v>
      </c>
      <c r="AU4841" s="200">
        <v>0.4839</v>
      </c>
    </row>
    <row r="4842" spans="29:47" x14ac:dyDescent="0.2">
      <c r="AC4842" s="50">
        <v>-1.6000000000096</v>
      </c>
      <c r="AU4842" s="200">
        <v>0.48399999999999999</v>
      </c>
    </row>
    <row r="4843" spans="29:47" x14ac:dyDescent="0.2">
      <c r="AC4843" s="50">
        <v>-1.5900000000096</v>
      </c>
      <c r="AU4843" s="200">
        <v>0.48409999999999997</v>
      </c>
    </row>
    <row r="4844" spans="29:47" x14ac:dyDescent="0.2">
      <c r="AC4844" s="50">
        <v>-1.5800000000095999</v>
      </c>
      <c r="AU4844" s="200">
        <v>0.48420000000000002</v>
      </c>
    </row>
    <row r="4845" spans="29:47" x14ac:dyDescent="0.2">
      <c r="AC4845" s="50">
        <v>-1.5700000000095999</v>
      </c>
      <c r="AU4845" s="200">
        <v>0.48430000000000001</v>
      </c>
    </row>
    <row r="4846" spans="29:47" x14ac:dyDescent="0.2">
      <c r="AC4846" s="50">
        <v>-1.5600000000095999</v>
      </c>
      <c r="AU4846" s="200">
        <v>0.4844</v>
      </c>
    </row>
    <row r="4847" spans="29:47" x14ac:dyDescent="0.2">
      <c r="AC4847" s="50">
        <v>-1.5500000000095999</v>
      </c>
      <c r="AU4847" s="200">
        <v>0.48449999999999999</v>
      </c>
    </row>
    <row r="4848" spans="29:47" x14ac:dyDescent="0.2">
      <c r="AC4848" s="50">
        <v>-1.5400000000095999</v>
      </c>
      <c r="AU4848" s="200">
        <v>0.48459999999999998</v>
      </c>
    </row>
    <row r="4849" spans="29:47" x14ac:dyDescent="0.2">
      <c r="AC4849" s="50">
        <v>-1.5300000000095999</v>
      </c>
      <c r="AU4849" s="200">
        <v>0.48470000000000002</v>
      </c>
    </row>
    <row r="4850" spans="29:47" x14ac:dyDescent="0.2">
      <c r="AC4850" s="50">
        <v>-1.5200000000095999</v>
      </c>
      <c r="AU4850" s="200">
        <v>0.48480000000000001</v>
      </c>
    </row>
    <row r="4851" spans="29:47" x14ac:dyDescent="0.2">
      <c r="AC4851" s="50">
        <v>-1.5100000000096001</v>
      </c>
      <c r="AU4851" s="200">
        <v>0.4849</v>
      </c>
    </row>
    <row r="4852" spans="29:47" x14ac:dyDescent="0.2">
      <c r="AC4852" s="50">
        <v>-1.5000000000096001</v>
      </c>
      <c r="AU4852" s="200">
        <v>0.48499999999999999</v>
      </c>
    </row>
    <row r="4853" spans="29:47" x14ac:dyDescent="0.2">
      <c r="AC4853" s="50">
        <v>-1.4900000000097</v>
      </c>
      <c r="AU4853" s="200">
        <v>0.48509999999999998</v>
      </c>
    </row>
    <row r="4854" spans="29:47" x14ac:dyDescent="0.2">
      <c r="AC4854" s="50">
        <v>-1.4800000000097</v>
      </c>
      <c r="AU4854" s="200">
        <v>0.48520000000000002</v>
      </c>
    </row>
    <row r="4855" spans="29:47" x14ac:dyDescent="0.2">
      <c r="AC4855" s="50">
        <v>-1.4700000000097</v>
      </c>
      <c r="AU4855" s="200">
        <v>0.48530000000000001</v>
      </c>
    </row>
    <row r="4856" spans="29:47" x14ac:dyDescent="0.2">
      <c r="AC4856" s="50">
        <v>-1.4600000000097</v>
      </c>
      <c r="AU4856" s="200">
        <v>0.4854</v>
      </c>
    </row>
    <row r="4857" spans="29:47" x14ac:dyDescent="0.2">
      <c r="AC4857" s="50">
        <v>-1.4500000000097</v>
      </c>
      <c r="AU4857" s="200">
        <v>0.48549999999999999</v>
      </c>
    </row>
    <row r="4858" spans="29:47" x14ac:dyDescent="0.2">
      <c r="AC4858" s="50">
        <v>-1.4400000000097</v>
      </c>
      <c r="AU4858" s="200">
        <v>0.48559999999999998</v>
      </c>
    </row>
    <row r="4859" spans="29:47" x14ac:dyDescent="0.2">
      <c r="AC4859" s="50">
        <v>-1.4300000000097</v>
      </c>
      <c r="AU4859" s="200">
        <v>0.48570000000000002</v>
      </c>
    </row>
    <row r="4860" spans="29:47" x14ac:dyDescent="0.2">
      <c r="AC4860" s="50">
        <v>-1.4200000000096999</v>
      </c>
      <c r="AU4860" s="200">
        <v>0.48580000000000001</v>
      </c>
    </row>
    <row r="4861" spans="29:47" x14ac:dyDescent="0.2">
      <c r="AC4861" s="50">
        <v>-1.4100000000096999</v>
      </c>
      <c r="AU4861" s="200">
        <v>0.4859</v>
      </c>
    </row>
    <row r="4862" spans="29:47" x14ac:dyDescent="0.2">
      <c r="AC4862" s="50">
        <v>-1.4000000000096999</v>
      </c>
      <c r="AU4862" s="200">
        <v>0.48599999999999999</v>
      </c>
    </row>
    <row r="4863" spans="29:47" x14ac:dyDescent="0.2">
      <c r="AC4863" s="50">
        <v>-1.3900000000096999</v>
      </c>
      <c r="AU4863" s="200">
        <v>0.48609999999999998</v>
      </c>
    </row>
    <row r="4864" spans="29:47" x14ac:dyDescent="0.2">
      <c r="AC4864" s="50">
        <v>-1.3800000000096999</v>
      </c>
      <c r="AU4864" s="200">
        <v>0.48620000000000002</v>
      </c>
    </row>
    <row r="4865" spans="29:47" x14ac:dyDescent="0.2">
      <c r="AC4865" s="50">
        <v>-1.3700000000096999</v>
      </c>
      <c r="AU4865" s="200">
        <v>0.48630000000000001</v>
      </c>
    </row>
    <row r="4866" spans="29:47" x14ac:dyDescent="0.2">
      <c r="AC4866" s="50">
        <v>-1.3600000000096999</v>
      </c>
      <c r="AU4866" s="200">
        <v>0.4864</v>
      </c>
    </row>
    <row r="4867" spans="29:47" x14ac:dyDescent="0.2">
      <c r="AC4867" s="50">
        <v>-1.3500000000097001</v>
      </c>
      <c r="AU4867" s="200">
        <v>0.48649999999999999</v>
      </c>
    </row>
    <row r="4868" spans="29:47" x14ac:dyDescent="0.2">
      <c r="AC4868" s="50">
        <v>-1.3400000000097001</v>
      </c>
      <c r="AU4868" s="200">
        <v>0.48659999999999998</v>
      </c>
    </row>
    <row r="4869" spans="29:47" x14ac:dyDescent="0.2">
      <c r="AC4869" s="50">
        <v>-1.3300000000097001</v>
      </c>
      <c r="AU4869" s="200">
        <v>0.48670000000000002</v>
      </c>
    </row>
    <row r="4870" spans="29:47" x14ac:dyDescent="0.2">
      <c r="AC4870" s="50">
        <v>-1.3200000000097001</v>
      </c>
      <c r="AU4870" s="200">
        <v>0.48680000000000001</v>
      </c>
    </row>
    <row r="4871" spans="29:47" x14ac:dyDescent="0.2">
      <c r="AC4871" s="50">
        <v>-1.3100000000097001</v>
      </c>
      <c r="AU4871" s="200">
        <v>0.4869</v>
      </c>
    </row>
    <row r="4872" spans="29:47" x14ac:dyDescent="0.2">
      <c r="AC4872" s="50">
        <v>-1.3000000000097001</v>
      </c>
      <c r="AU4872" s="200">
        <v>0.48699999999999999</v>
      </c>
    </row>
    <row r="4873" spans="29:47" x14ac:dyDescent="0.2">
      <c r="AC4873" s="50">
        <v>-1.2900000000097001</v>
      </c>
      <c r="AU4873" s="200">
        <v>0.48709999999999998</v>
      </c>
    </row>
    <row r="4874" spans="29:47" x14ac:dyDescent="0.2">
      <c r="AC4874" s="50">
        <v>-1.2800000000097</v>
      </c>
      <c r="AU4874" s="200">
        <v>0.48720000000000002</v>
      </c>
    </row>
    <row r="4875" spans="29:47" x14ac:dyDescent="0.2">
      <c r="AC4875" s="50">
        <v>-1.2700000000097</v>
      </c>
      <c r="AU4875" s="200">
        <v>0.48730000000000001</v>
      </c>
    </row>
    <row r="4876" spans="29:47" x14ac:dyDescent="0.2">
      <c r="AC4876" s="50">
        <v>-1.2600000000097</v>
      </c>
      <c r="AU4876" s="200">
        <v>0.4874</v>
      </c>
    </row>
    <row r="4877" spans="29:47" x14ac:dyDescent="0.2">
      <c r="AC4877" s="50">
        <v>-1.2500000000097</v>
      </c>
      <c r="AU4877" s="200">
        <v>0.48749999999999999</v>
      </c>
    </row>
    <row r="4878" spans="29:47" x14ac:dyDescent="0.2">
      <c r="AC4878" s="50">
        <v>-1.2400000000097</v>
      </c>
      <c r="AU4878" s="200">
        <v>0.48759999999999998</v>
      </c>
    </row>
    <row r="4879" spans="29:47" x14ac:dyDescent="0.2">
      <c r="AC4879" s="50">
        <v>-1.2300000000097</v>
      </c>
      <c r="AU4879" s="200">
        <v>0.48770000000000002</v>
      </c>
    </row>
    <row r="4880" spans="29:47" x14ac:dyDescent="0.2">
      <c r="AC4880" s="50">
        <v>-1.2200000000097</v>
      </c>
      <c r="AU4880" s="200">
        <v>0.48780000000000001</v>
      </c>
    </row>
    <row r="4881" spans="29:47" x14ac:dyDescent="0.2">
      <c r="AC4881" s="50">
        <v>-1.2100000000097</v>
      </c>
      <c r="AU4881" s="200">
        <v>0.4879</v>
      </c>
    </row>
    <row r="4882" spans="29:47" x14ac:dyDescent="0.2">
      <c r="AC4882" s="50">
        <v>-1.2000000000097</v>
      </c>
      <c r="AU4882" s="200">
        <v>0.48799999999999999</v>
      </c>
    </row>
    <row r="4883" spans="29:47" x14ac:dyDescent="0.2">
      <c r="AC4883" s="50">
        <v>-1.1900000000097</v>
      </c>
      <c r="AU4883" s="200">
        <v>0.48809999999999998</v>
      </c>
    </row>
    <row r="4884" spans="29:47" x14ac:dyDescent="0.2">
      <c r="AC4884" s="50">
        <v>-1.1800000000097</v>
      </c>
      <c r="AU4884" s="200">
        <v>0.48820000000000002</v>
      </c>
    </row>
    <row r="4885" spans="29:47" x14ac:dyDescent="0.2">
      <c r="AC4885" s="50">
        <v>-1.1700000000096999</v>
      </c>
      <c r="AU4885" s="200">
        <v>0.48830000000000001</v>
      </c>
    </row>
    <row r="4886" spans="29:47" x14ac:dyDescent="0.2">
      <c r="AC4886" s="50">
        <v>-1.1600000000096999</v>
      </c>
      <c r="AU4886" s="200">
        <v>0.4884</v>
      </c>
    </row>
    <row r="4887" spans="29:47" x14ac:dyDescent="0.2">
      <c r="AC4887" s="50">
        <v>-1.1500000000096999</v>
      </c>
      <c r="AU4887" s="200">
        <v>0.48849999999999999</v>
      </c>
    </row>
    <row r="4888" spans="29:47" x14ac:dyDescent="0.2">
      <c r="AC4888" s="50">
        <v>-1.1400000000096999</v>
      </c>
      <c r="AU4888" s="200">
        <v>0.48859999999999998</v>
      </c>
    </row>
    <row r="4889" spans="29:47" x14ac:dyDescent="0.2">
      <c r="AC4889" s="50">
        <v>-1.1300000000096999</v>
      </c>
      <c r="AU4889" s="200">
        <v>0.48870000000000002</v>
      </c>
    </row>
    <row r="4890" spans="29:47" x14ac:dyDescent="0.2">
      <c r="AC4890" s="50">
        <v>-1.1200000000096999</v>
      </c>
      <c r="AU4890" s="200">
        <v>0.48880000000000001</v>
      </c>
    </row>
    <row r="4891" spans="29:47" x14ac:dyDescent="0.2">
      <c r="AC4891" s="50">
        <v>-1.1100000000096999</v>
      </c>
      <c r="AU4891" s="200">
        <v>0.4889</v>
      </c>
    </row>
    <row r="4892" spans="29:47" x14ac:dyDescent="0.2">
      <c r="AC4892" s="50">
        <v>-1.1000000000097001</v>
      </c>
      <c r="AU4892" s="200">
        <v>0.48899999999999999</v>
      </c>
    </row>
    <row r="4893" spans="29:47" x14ac:dyDescent="0.2">
      <c r="AC4893" s="50">
        <v>-1.0900000000097001</v>
      </c>
      <c r="AU4893" s="200">
        <v>0.48909999999999998</v>
      </c>
    </row>
    <row r="4894" spans="29:47" x14ac:dyDescent="0.2">
      <c r="AC4894" s="50">
        <v>-1.0800000000097001</v>
      </c>
      <c r="AU4894" s="200">
        <v>0.48920000000000002</v>
      </c>
    </row>
    <row r="4895" spans="29:47" x14ac:dyDescent="0.2">
      <c r="AC4895" s="50">
        <v>-1.0700000000097001</v>
      </c>
      <c r="AU4895" s="200">
        <v>0.48930000000000001</v>
      </c>
    </row>
    <row r="4896" spans="29:47" x14ac:dyDescent="0.2">
      <c r="AC4896" s="50">
        <v>-1.0600000000097001</v>
      </c>
      <c r="AU4896" s="200">
        <v>0.4894</v>
      </c>
    </row>
    <row r="4897" spans="29:47" x14ac:dyDescent="0.2">
      <c r="AC4897" s="50">
        <v>-1.0500000000097001</v>
      </c>
      <c r="AU4897" s="200">
        <v>0.48949999999999999</v>
      </c>
    </row>
    <row r="4898" spans="29:47" x14ac:dyDescent="0.2">
      <c r="AC4898" s="50">
        <v>-1.0400000000097001</v>
      </c>
      <c r="AU4898" s="200">
        <v>0.48959999999999998</v>
      </c>
    </row>
    <row r="4899" spans="29:47" x14ac:dyDescent="0.2">
      <c r="AC4899" s="50">
        <v>-1.0300000000097</v>
      </c>
      <c r="AU4899" s="200">
        <v>0.48970000000000002</v>
      </c>
    </row>
    <row r="4900" spans="29:47" x14ac:dyDescent="0.2">
      <c r="AC4900" s="50">
        <v>-1.0200000000097</v>
      </c>
      <c r="AU4900" s="200">
        <v>0.48980000000000001</v>
      </c>
    </row>
    <row r="4901" spans="29:47" x14ac:dyDescent="0.2">
      <c r="AC4901" s="50">
        <v>-1.0100000000097</v>
      </c>
      <c r="AU4901" s="200">
        <v>0.4899</v>
      </c>
    </row>
    <row r="4902" spans="29:47" x14ac:dyDescent="0.2">
      <c r="AC4902" s="50">
        <v>-1.0000000000097</v>
      </c>
      <c r="AU4902" s="200">
        <v>0.49</v>
      </c>
    </row>
    <row r="4903" spans="29:47" x14ac:dyDescent="0.2">
      <c r="AC4903" s="50">
        <v>-0.99000000000980004</v>
      </c>
      <c r="AU4903" s="200">
        <v>0.49009999999999998</v>
      </c>
    </row>
    <row r="4904" spans="29:47" x14ac:dyDescent="0.2">
      <c r="AC4904" s="50">
        <v>-0.98000000000980203</v>
      </c>
      <c r="AU4904" s="200">
        <v>0.49020000000000002</v>
      </c>
    </row>
    <row r="4905" spans="29:47" x14ac:dyDescent="0.2">
      <c r="AC4905" s="50">
        <v>-0.97000000000979703</v>
      </c>
      <c r="AU4905" s="200">
        <v>0.49030000000000001</v>
      </c>
    </row>
    <row r="4906" spans="29:47" x14ac:dyDescent="0.2">
      <c r="AC4906" s="50">
        <v>-0.96000000000979901</v>
      </c>
      <c r="AU4906" s="200">
        <v>0.4904</v>
      </c>
    </row>
    <row r="4907" spans="29:47" x14ac:dyDescent="0.2">
      <c r="AC4907" s="50">
        <v>-0.950000000009801</v>
      </c>
      <c r="AU4907" s="200">
        <v>0.49049999999999999</v>
      </c>
    </row>
    <row r="4908" spans="29:47" x14ac:dyDescent="0.2">
      <c r="AC4908" s="50">
        <v>-0.94000000000980299</v>
      </c>
      <c r="AU4908" s="200">
        <v>0.49059999999999998</v>
      </c>
    </row>
    <row r="4909" spans="29:47" x14ac:dyDescent="0.2">
      <c r="AC4909" s="50">
        <v>-0.93000000000979799</v>
      </c>
      <c r="AU4909" s="200">
        <v>0.49070000000000003</v>
      </c>
    </row>
    <row r="4910" spans="29:47" x14ac:dyDescent="0.2">
      <c r="AC4910" s="50">
        <v>-0.92000000000979998</v>
      </c>
      <c r="AU4910" s="200">
        <v>0.49080000000000001</v>
      </c>
    </row>
    <row r="4911" spans="29:47" x14ac:dyDescent="0.2">
      <c r="AC4911" s="50">
        <v>-0.91000000000980197</v>
      </c>
      <c r="AU4911" s="200">
        <v>0.4909</v>
      </c>
    </row>
    <row r="4912" spans="29:47" x14ac:dyDescent="0.2">
      <c r="AC4912" s="50">
        <v>-0.90000000000979696</v>
      </c>
      <c r="AU4912" s="200">
        <v>0.49099999999999999</v>
      </c>
    </row>
    <row r="4913" spans="29:47" x14ac:dyDescent="0.2">
      <c r="AC4913" s="50">
        <v>-0.89000000000979895</v>
      </c>
      <c r="AU4913" s="200">
        <v>0.49109999999999998</v>
      </c>
    </row>
    <row r="4914" spans="29:47" x14ac:dyDescent="0.2">
      <c r="AC4914" s="50">
        <v>-0.88000000000980105</v>
      </c>
      <c r="AU4914" s="200">
        <v>0.49120000000000003</v>
      </c>
    </row>
    <row r="4915" spans="29:47" x14ac:dyDescent="0.2">
      <c r="AC4915" s="50">
        <v>-0.87000000000980304</v>
      </c>
      <c r="AU4915" s="200">
        <v>0.49130000000000001</v>
      </c>
    </row>
    <row r="4916" spans="29:47" x14ac:dyDescent="0.2">
      <c r="AC4916" s="50">
        <v>-0.86000000000979804</v>
      </c>
      <c r="AU4916" s="200">
        <v>0.4914</v>
      </c>
    </row>
    <row r="4917" spans="29:47" x14ac:dyDescent="0.2">
      <c r="AC4917" s="50">
        <v>-0.85000000000980003</v>
      </c>
      <c r="AU4917" s="200">
        <v>0.49149999999999999</v>
      </c>
    </row>
    <row r="4918" spans="29:47" x14ac:dyDescent="0.2">
      <c r="AC4918" s="50">
        <v>-0.84000000000980202</v>
      </c>
      <c r="AU4918" s="200">
        <v>0.49159999999999998</v>
      </c>
    </row>
    <row r="4919" spans="29:47" x14ac:dyDescent="0.2">
      <c r="AC4919" s="50">
        <v>-0.83000000000979701</v>
      </c>
      <c r="AU4919" s="200">
        <v>0.49170000000000003</v>
      </c>
    </row>
    <row r="4920" spans="29:47" x14ac:dyDescent="0.2">
      <c r="AC4920" s="50">
        <v>-0.820000000009799</v>
      </c>
      <c r="AU4920" s="200">
        <v>0.49180000000000001</v>
      </c>
    </row>
    <row r="4921" spans="29:47" x14ac:dyDescent="0.2">
      <c r="AC4921" s="50">
        <v>-0.81000000000980099</v>
      </c>
      <c r="AU4921" s="200">
        <v>0.4919</v>
      </c>
    </row>
    <row r="4922" spans="29:47" x14ac:dyDescent="0.2">
      <c r="AC4922" s="50">
        <v>-0.80000000000980298</v>
      </c>
      <c r="AU4922" s="200">
        <v>0.49199999999999999</v>
      </c>
    </row>
    <row r="4923" spans="29:47" x14ac:dyDescent="0.2">
      <c r="AC4923" s="50">
        <v>-0.79000000000979798</v>
      </c>
      <c r="AU4923" s="200">
        <v>0.49209999999999998</v>
      </c>
    </row>
    <row r="4924" spans="29:47" x14ac:dyDescent="0.2">
      <c r="AC4924" s="50">
        <v>-0.78000000000979997</v>
      </c>
      <c r="AU4924" s="200">
        <v>0.49220000000000003</v>
      </c>
    </row>
    <row r="4925" spans="29:47" x14ac:dyDescent="0.2">
      <c r="AC4925" s="50">
        <v>-0.77000000000980195</v>
      </c>
      <c r="AU4925" s="200">
        <v>0.49230000000000002</v>
      </c>
    </row>
    <row r="4926" spans="29:47" x14ac:dyDescent="0.2">
      <c r="AC4926" s="50">
        <v>-0.76000000000980406</v>
      </c>
      <c r="AU4926" s="200">
        <v>0.4924</v>
      </c>
    </row>
    <row r="4927" spans="29:47" x14ac:dyDescent="0.2">
      <c r="AC4927" s="50">
        <v>-0.75000000000979805</v>
      </c>
      <c r="AU4927" s="200">
        <v>0.49249999999999999</v>
      </c>
    </row>
    <row r="4928" spans="29:47" x14ac:dyDescent="0.2">
      <c r="AC4928" s="50">
        <v>-0.74000000000980004</v>
      </c>
      <c r="AU4928" s="200">
        <v>0.49259999999999998</v>
      </c>
    </row>
    <row r="4929" spans="29:47" x14ac:dyDescent="0.2">
      <c r="AC4929" s="50">
        <v>-0.73000000000980203</v>
      </c>
      <c r="AU4929" s="200">
        <v>0.49270000000000003</v>
      </c>
    </row>
    <row r="4930" spans="29:47" x14ac:dyDescent="0.2">
      <c r="AC4930" s="50">
        <v>-0.72000000000979703</v>
      </c>
      <c r="AU4930" s="200">
        <v>0.49280000000000002</v>
      </c>
    </row>
    <row r="4931" spans="29:47" x14ac:dyDescent="0.2">
      <c r="AC4931" s="50">
        <v>-0.71000000000979901</v>
      </c>
      <c r="AU4931" s="200">
        <v>0.4929</v>
      </c>
    </row>
    <row r="4932" spans="29:47" x14ac:dyDescent="0.2">
      <c r="AC4932" s="50">
        <v>-0.700000000009801</v>
      </c>
      <c r="AU4932" s="200">
        <v>0.49299999999999999</v>
      </c>
    </row>
    <row r="4933" spans="29:47" x14ac:dyDescent="0.2">
      <c r="AC4933" s="50">
        <v>-0.69000000000980299</v>
      </c>
      <c r="AU4933" s="200">
        <v>0.49309999999999998</v>
      </c>
    </row>
    <row r="4934" spans="29:47" x14ac:dyDescent="0.2">
      <c r="AC4934" s="50">
        <v>-0.68000000000979799</v>
      </c>
      <c r="AU4934" s="200">
        <v>0.49320000000000003</v>
      </c>
    </row>
    <row r="4935" spans="29:47" x14ac:dyDescent="0.2">
      <c r="AC4935" s="50">
        <v>-0.67000000000979998</v>
      </c>
      <c r="AU4935" s="200">
        <v>0.49330000000000002</v>
      </c>
    </row>
    <row r="4936" spans="29:47" x14ac:dyDescent="0.2">
      <c r="AC4936" s="50">
        <v>-0.66000000000980197</v>
      </c>
      <c r="AU4936" s="200">
        <v>0.49340000000000001</v>
      </c>
    </row>
    <row r="4937" spans="29:47" x14ac:dyDescent="0.2">
      <c r="AC4937" s="50">
        <v>-0.65000000000979696</v>
      </c>
      <c r="AU4937" s="200">
        <v>0.49349999999999999</v>
      </c>
    </row>
    <row r="4938" spans="29:47" x14ac:dyDescent="0.2">
      <c r="AC4938" s="50">
        <v>-0.64000000000979895</v>
      </c>
      <c r="AU4938" s="200">
        <v>0.49359999999999998</v>
      </c>
    </row>
    <row r="4939" spans="29:47" x14ac:dyDescent="0.2">
      <c r="AC4939" s="50">
        <v>-0.63000000000980105</v>
      </c>
      <c r="AU4939" s="200">
        <v>0.49370000000000003</v>
      </c>
    </row>
    <row r="4940" spans="29:47" x14ac:dyDescent="0.2">
      <c r="AC4940" s="50">
        <v>-0.62000000000980304</v>
      </c>
      <c r="AU4940" s="200">
        <v>0.49380000000000002</v>
      </c>
    </row>
    <row r="4941" spans="29:47" x14ac:dyDescent="0.2">
      <c r="AC4941" s="50">
        <v>-0.61000000000979804</v>
      </c>
      <c r="AU4941" s="200">
        <v>0.49390000000000001</v>
      </c>
    </row>
    <row r="4942" spans="29:47" x14ac:dyDescent="0.2">
      <c r="AC4942" s="50">
        <v>-0.60000000000980003</v>
      </c>
      <c r="AU4942" s="200">
        <v>0.49399999999999999</v>
      </c>
    </row>
    <row r="4943" spans="29:47" x14ac:dyDescent="0.2">
      <c r="AC4943" s="50">
        <v>-0.59000000000980202</v>
      </c>
      <c r="AU4943" s="200">
        <v>0.49409999999999998</v>
      </c>
    </row>
    <row r="4944" spans="29:47" x14ac:dyDescent="0.2">
      <c r="AC4944" s="50">
        <v>-0.58000000000979701</v>
      </c>
      <c r="AU4944" s="200">
        <v>0.49419999999999997</v>
      </c>
    </row>
    <row r="4945" spans="29:47" x14ac:dyDescent="0.2">
      <c r="AC4945" s="50">
        <v>-0.570000000009799</v>
      </c>
      <c r="AU4945" s="200">
        <v>0.49430000000000002</v>
      </c>
    </row>
    <row r="4946" spans="29:47" x14ac:dyDescent="0.2">
      <c r="AC4946" s="50">
        <v>-0.56000000000980099</v>
      </c>
      <c r="AU4946" s="200">
        <v>0.49440000000000001</v>
      </c>
    </row>
    <row r="4947" spans="29:47" x14ac:dyDescent="0.2">
      <c r="AC4947" s="50">
        <v>-0.55000000000980298</v>
      </c>
      <c r="AU4947" s="200">
        <v>0.4945</v>
      </c>
    </row>
    <row r="4948" spans="29:47" x14ac:dyDescent="0.2">
      <c r="AC4948" s="50">
        <v>-0.54000000000979798</v>
      </c>
      <c r="AU4948" s="200">
        <v>0.49459999999999998</v>
      </c>
    </row>
    <row r="4949" spans="29:47" x14ac:dyDescent="0.2">
      <c r="AC4949" s="50">
        <v>-0.53000000000979997</v>
      </c>
      <c r="AU4949" s="200">
        <v>0.49469999999999997</v>
      </c>
    </row>
    <row r="4950" spans="29:47" x14ac:dyDescent="0.2">
      <c r="AC4950" s="50">
        <v>-0.52000000000980195</v>
      </c>
      <c r="AU4950" s="200">
        <v>0.49480000000000002</v>
      </c>
    </row>
    <row r="4951" spans="29:47" x14ac:dyDescent="0.2">
      <c r="AC4951" s="50">
        <v>-0.51000000000980406</v>
      </c>
      <c r="AU4951" s="200">
        <v>0.49490000000000001</v>
      </c>
    </row>
    <row r="4952" spans="29:47" x14ac:dyDescent="0.2">
      <c r="AC4952" s="50">
        <v>-0.50000000000979805</v>
      </c>
      <c r="AU4952" s="200">
        <v>0.495</v>
      </c>
    </row>
    <row r="4953" spans="29:47" x14ac:dyDescent="0.2">
      <c r="AC4953" s="50">
        <v>-0.49000000000990002</v>
      </c>
      <c r="AU4953" s="200">
        <v>0.49509999999999998</v>
      </c>
    </row>
    <row r="4954" spans="29:47" x14ac:dyDescent="0.2">
      <c r="AC4954" s="50">
        <v>-0.48000000000990201</v>
      </c>
      <c r="AU4954" s="200">
        <v>0.49519999999999997</v>
      </c>
    </row>
    <row r="4955" spans="29:47" x14ac:dyDescent="0.2">
      <c r="AC4955" s="50">
        <v>-0.470000000009897</v>
      </c>
      <c r="AU4955" s="200">
        <v>0.49530000000000002</v>
      </c>
    </row>
    <row r="4956" spans="29:47" x14ac:dyDescent="0.2">
      <c r="AC4956" s="50">
        <v>-0.46000000000989899</v>
      </c>
      <c r="AU4956" s="200">
        <v>0.49540000000000001</v>
      </c>
    </row>
    <row r="4957" spans="29:47" x14ac:dyDescent="0.2">
      <c r="AC4957" s="50">
        <v>-0.45000000000990098</v>
      </c>
      <c r="AU4957" s="200">
        <v>0.4955</v>
      </c>
    </row>
    <row r="4958" spans="29:47" x14ac:dyDescent="0.2">
      <c r="AC4958" s="50">
        <v>-0.44000000000990303</v>
      </c>
      <c r="AU4958" s="200">
        <v>0.49559999999999998</v>
      </c>
    </row>
    <row r="4959" spans="29:47" x14ac:dyDescent="0.2">
      <c r="AC4959" s="50">
        <v>-0.43000000000989802</v>
      </c>
      <c r="AU4959" s="200">
        <v>0.49569999999999997</v>
      </c>
    </row>
    <row r="4960" spans="29:47" x14ac:dyDescent="0.2">
      <c r="AC4960" s="50">
        <v>-0.42000000000990001</v>
      </c>
      <c r="AU4960" s="200">
        <v>0.49580000000000002</v>
      </c>
    </row>
    <row r="4961" spans="29:47" x14ac:dyDescent="0.2">
      <c r="AC4961" s="50">
        <v>-0.410000000009902</v>
      </c>
      <c r="AU4961" s="200">
        <v>0.49590000000000001</v>
      </c>
    </row>
    <row r="4962" spans="29:47" x14ac:dyDescent="0.2">
      <c r="AC4962" s="50">
        <v>-0.40000000000990399</v>
      </c>
      <c r="AU4962" s="200">
        <v>0.496</v>
      </c>
    </row>
    <row r="4963" spans="29:47" x14ac:dyDescent="0.2">
      <c r="AC4963" s="50">
        <v>-0.39000000000989798</v>
      </c>
      <c r="AU4963" s="200">
        <v>0.49609999999999999</v>
      </c>
    </row>
    <row r="4964" spans="29:47" x14ac:dyDescent="0.2">
      <c r="AC4964" s="50">
        <v>-0.38000000000989997</v>
      </c>
      <c r="AU4964" s="200">
        <v>0.49619999999999997</v>
      </c>
    </row>
    <row r="4965" spans="29:47" x14ac:dyDescent="0.2">
      <c r="AC4965" s="50">
        <v>-0.37000000000990202</v>
      </c>
      <c r="AU4965" s="200">
        <v>0.49630000000000002</v>
      </c>
    </row>
    <row r="4966" spans="29:47" x14ac:dyDescent="0.2">
      <c r="AC4966" s="50">
        <v>-0.36000000000989701</v>
      </c>
      <c r="AU4966" s="200">
        <v>0.49640000000000001</v>
      </c>
    </row>
    <row r="4967" spans="29:47" x14ac:dyDescent="0.2">
      <c r="AC4967" s="50">
        <v>-0.350000000009899</v>
      </c>
      <c r="AU4967" s="200">
        <v>0.4965</v>
      </c>
    </row>
    <row r="4968" spans="29:47" x14ac:dyDescent="0.2">
      <c r="AC4968" s="50">
        <v>-0.34000000000990099</v>
      </c>
      <c r="AU4968" s="200">
        <v>0.49659999999999999</v>
      </c>
    </row>
    <row r="4969" spans="29:47" x14ac:dyDescent="0.2">
      <c r="AC4969" s="50">
        <v>-0.33000000000990298</v>
      </c>
      <c r="AU4969" s="200">
        <v>0.49669999999999997</v>
      </c>
    </row>
    <row r="4970" spans="29:47" x14ac:dyDescent="0.2">
      <c r="AC4970" s="50">
        <v>-0.32000000000989798</v>
      </c>
      <c r="AU4970" s="200">
        <v>0.49680000000000002</v>
      </c>
    </row>
    <row r="4971" spans="29:47" x14ac:dyDescent="0.2">
      <c r="AC4971" s="50">
        <v>-0.31000000000990002</v>
      </c>
      <c r="AU4971" s="200">
        <v>0.49690000000000001</v>
      </c>
    </row>
    <row r="4972" spans="29:47" x14ac:dyDescent="0.2">
      <c r="AC4972" s="50">
        <v>-0.30000000000990201</v>
      </c>
      <c r="AU4972" s="200">
        <v>0.497</v>
      </c>
    </row>
    <row r="4973" spans="29:47" x14ac:dyDescent="0.2">
      <c r="AC4973" s="50">
        <v>-0.29000000000989701</v>
      </c>
      <c r="AU4973" s="200">
        <v>0.49709999999999999</v>
      </c>
    </row>
    <row r="4974" spans="29:47" x14ac:dyDescent="0.2">
      <c r="AC4974" s="50">
        <v>-0.280000000009899</v>
      </c>
      <c r="AU4974" s="200">
        <v>0.49719999999999998</v>
      </c>
    </row>
    <row r="4975" spans="29:47" x14ac:dyDescent="0.2">
      <c r="AC4975" s="50">
        <v>-0.27000000000990099</v>
      </c>
      <c r="AU4975" s="200">
        <v>0.49730000000000002</v>
      </c>
    </row>
    <row r="4976" spans="29:47" x14ac:dyDescent="0.2">
      <c r="AC4976" s="50">
        <v>-0.26000000000990298</v>
      </c>
      <c r="AU4976" s="200">
        <v>0.49740000000000001</v>
      </c>
    </row>
    <row r="4977" spans="29:47" x14ac:dyDescent="0.2">
      <c r="AC4977" s="50">
        <v>-0.25000000000989803</v>
      </c>
      <c r="AU4977" s="200">
        <v>0.4975</v>
      </c>
    </row>
    <row r="4978" spans="29:47" x14ac:dyDescent="0.2">
      <c r="AC4978" s="50">
        <v>-0.24000000000989999</v>
      </c>
      <c r="AU4978" s="200">
        <v>0.49759999999999999</v>
      </c>
    </row>
    <row r="4979" spans="29:47" x14ac:dyDescent="0.2">
      <c r="AC4979" s="50">
        <v>-0.23000000000990201</v>
      </c>
      <c r="AU4979" s="200">
        <v>0.49769999999999998</v>
      </c>
    </row>
    <row r="4980" spans="29:47" x14ac:dyDescent="0.2">
      <c r="AC4980" s="50">
        <v>-0.220000000009897</v>
      </c>
      <c r="AU4980" s="200">
        <v>0.49780000000000002</v>
      </c>
    </row>
    <row r="4981" spans="29:47" x14ac:dyDescent="0.2">
      <c r="AC4981" s="50">
        <v>-0.21000000000989899</v>
      </c>
      <c r="AU4981" s="200">
        <v>0.49790000000000001</v>
      </c>
    </row>
    <row r="4982" spans="29:47" x14ac:dyDescent="0.2">
      <c r="AC4982" s="50">
        <v>-0.20000000000990101</v>
      </c>
      <c r="AU4982" s="200">
        <v>0.498</v>
      </c>
    </row>
    <row r="4983" spans="29:47" x14ac:dyDescent="0.2">
      <c r="AC4983" s="50">
        <v>-0.190000000009903</v>
      </c>
      <c r="AU4983" s="200">
        <v>0.49809999999999999</v>
      </c>
    </row>
    <row r="4984" spans="29:47" x14ac:dyDescent="0.2">
      <c r="AC4984" s="50">
        <v>-0.18000000000989799</v>
      </c>
      <c r="AU4984" s="200">
        <v>0.49819999999999998</v>
      </c>
    </row>
    <row r="4985" spans="29:47" x14ac:dyDescent="0.2">
      <c r="AC4985" s="50">
        <v>-0.17000000000990001</v>
      </c>
      <c r="AU4985" s="200">
        <v>0.49830000000000002</v>
      </c>
    </row>
    <row r="4986" spans="29:47" x14ac:dyDescent="0.2">
      <c r="AC4986" s="50">
        <v>-0.160000000009902</v>
      </c>
      <c r="AU4986" s="200">
        <v>0.49840000000000001</v>
      </c>
    </row>
    <row r="4987" spans="29:47" x14ac:dyDescent="0.2">
      <c r="AC4987" s="50">
        <v>-0.15000000000990399</v>
      </c>
      <c r="AU4987" s="200">
        <v>0.4985</v>
      </c>
    </row>
    <row r="4988" spans="29:47" x14ac:dyDescent="0.2">
      <c r="AC4988" s="50">
        <v>-0.14000000000989801</v>
      </c>
      <c r="AU4988" s="200">
        <v>0.49859999999999999</v>
      </c>
    </row>
    <row r="4989" spans="29:47" x14ac:dyDescent="0.2">
      <c r="AC4989" s="50">
        <v>-0.1300000000099</v>
      </c>
      <c r="AU4989" s="200">
        <v>0.49869999999999998</v>
      </c>
    </row>
    <row r="4990" spans="29:47" x14ac:dyDescent="0.2">
      <c r="AC4990" s="50">
        <v>-0.12000000000990201</v>
      </c>
      <c r="AU4990" s="200">
        <v>0.49880000000000002</v>
      </c>
    </row>
    <row r="4991" spans="29:47" x14ac:dyDescent="0.2">
      <c r="AC4991" s="50">
        <v>-0.110000000009897</v>
      </c>
      <c r="AU4991" s="200">
        <v>0.49890000000000001</v>
      </c>
    </row>
    <row r="4992" spans="29:47" x14ac:dyDescent="0.2">
      <c r="AC4992" s="50">
        <v>-0.100000000009899</v>
      </c>
      <c r="AU4992" s="200">
        <v>0.499</v>
      </c>
    </row>
    <row r="4993" spans="29:47" x14ac:dyDescent="0.2">
      <c r="AC4993" s="50">
        <v>-9.0000000009901299E-2</v>
      </c>
      <c r="AU4993" s="200">
        <v>0.49909999999999999</v>
      </c>
    </row>
    <row r="4994" spans="29:47" x14ac:dyDescent="0.2">
      <c r="AC4994" s="50">
        <v>-8.0000000009903302E-2</v>
      </c>
      <c r="AU4994" s="200">
        <v>0.49919999999999998</v>
      </c>
    </row>
    <row r="4995" spans="29:47" x14ac:dyDescent="0.2">
      <c r="AC4995" s="50">
        <v>-7.0000000009898103E-2</v>
      </c>
      <c r="AU4995" s="200">
        <v>0.49930000000000002</v>
      </c>
    </row>
    <row r="4996" spans="29:47" x14ac:dyDescent="0.2">
      <c r="AC4996" s="50">
        <v>-6.0000000009900099E-2</v>
      </c>
      <c r="AU4996" s="200">
        <v>0.49940000000000001</v>
      </c>
    </row>
    <row r="4997" spans="29:47" x14ac:dyDescent="0.2">
      <c r="AC4997" s="50">
        <v>-5.0000000009902103E-2</v>
      </c>
      <c r="AU4997" s="200">
        <v>0.4995</v>
      </c>
    </row>
    <row r="4998" spans="29:47" x14ac:dyDescent="0.2">
      <c r="AC4998" s="50">
        <v>-4.0000000009897001E-2</v>
      </c>
      <c r="AU4998" s="200">
        <v>0.49959999999999999</v>
      </c>
    </row>
    <row r="4999" spans="29:47" x14ac:dyDescent="0.2">
      <c r="AC4999" s="50">
        <v>-3.0000000009899001E-2</v>
      </c>
      <c r="AU4999" s="200">
        <v>0.49969999999999998</v>
      </c>
    </row>
    <row r="5000" spans="29:47" x14ac:dyDescent="0.2">
      <c r="AC5000" s="50">
        <v>-2.0000000009901001E-2</v>
      </c>
      <c r="AU5000" s="200">
        <v>0.49980000000000002</v>
      </c>
    </row>
    <row r="5001" spans="29:47" x14ac:dyDescent="0.2">
      <c r="AC5001" s="50">
        <v>-1.0000000009903001E-2</v>
      </c>
      <c r="AU5001" s="200">
        <v>0.49990000000000001</v>
      </c>
    </row>
    <row r="5002" spans="29:47" x14ac:dyDescent="0.2">
      <c r="AC5002" s="50">
        <v>-9.8978603091382004E-12</v>
      </c>
      <c r="AU5002" s="200">
        <v>0.5</v>
      </c>
    </row>
    <row r="5003" spans="29:47" x14ac:dyDescent="0.2">
      <c r="AC5003" s="50">
        <v>9.9999999901001502E-3</v>
      </c>
      <c r="AU5003" s="200">
        <v>0.50009999999999999</v>
      </c>
    </row>
    <row r="5004" spans="29:47" x14ac:dyDescent="0.2">
      <c r="AC5004" s="50">
        <v>1.9999999989998699E-2</v>
      </c>
      <c r="AU5004" s="200">
        <v>0.50019999999999998</v>
      </c>
    </row>
    <row r="5005" spans="29:47" x14ac:dyDescent="0.2">
      <c r="AC5005" s="50">
        <v>2.9999999989996699E-2</v>
      </c>
      <c r="AU5005" s="200">
        <v>0.50029999999999997</v>
      </c>
    </row>
    <row r="5006" spans="29:47" x14ac:dyDescent="0.2">
      <c r="AC5006" s="50">
        <v>3.9999999990001797E-2</v>
      </c>
      <c r="AU5006" s="200">
        <v>0.50039999999999996</v>
      </c>
    </row>
    <row r="5007" spans="29:47" x14ac:dyDescent="0.2">
      <c r="AC5007" s="50">
        <v>4.9999999989999801E-2</v>
      </c>
      <c r="AU5007" s="200">
        <v>0.50049999999999994</v>
      </c>
    </row>
    <row r="5008" spans="29:47" x14ac:dyDescent="0.2">
      <c r="AC5008" s="50">
        <v>5.9999999989997797E-2</v>
      </c>
      <c r="AU5008" s="200">
        <v>0.50060000000000004</v>
      </c>
    </row>
    <row r="5009" spans="29:47" x14ac:dyDescent="0.2">
      <c r="AC5009" s="50">
        <v>6.9999999990002906E-2</v>
      </c>
      <c r="AU5009" s="200">
        <v>0.50070000000000003</v>
      </c>
    </row>
    <row r="5010" spans="29:47" x14ac:dyDescent="0.2">
      <c r="AC5010" s="50">
        <v>7.9999999990001E-2</v>
      </c>
      <c r="AU5010" s="200">
        <v>0.50080000000000002</v>
      </c>
    </row>
    <row r="5011" spans="29:47" x14ac:dyDescent="0.2">
      <c r="AC5011" s="50">
        <v>8.9999999989998997E-2</v>
      </c>
      <c r="AU5011" s="200">
        <v>0.50090000000000001</v>
      </c>
    </row>
    <row r="5012" spans="29:47" x14ac:dyDescent="0.2">
      <c r="AC5012" s="50">
        <v>9.9999999989996993E-2</v>
      </c>
      <c r="AU5012" s="200">
        <v>0.501</v>
      </c>
    </row>
    <row r="5013" spans="29:47" x14ac:dyDescent="0.2">
      <c r="AC5013" s="50">
        <v>0.109999999990002</v>
      </c>
      <c r="AU5013" s="200">
        <v>0.50109999999999999</v>
      </c>
    </row>
    <row r="5014" spans="29:47" x14ac:dyDescent="0.2">
      <c r="AC5014" s="50">
        <v>0.11999999998999999</v>
      </c>
      <c r="AU5014" s="200">
        <v>0.50119999999999998</v>
      </c>
    </row>
    <row r="5015" spans="29:47" x14ac:dyDescent="0.2">
      <c r="AC5015" s="50">
        <v>0.12999999998999801</v>
      </c>
      <c r="AU5015" s="200">
        <v>0.50129999999999997</v>
      </c>
    </row>
    <row r="5016" spans="29:47" x14ac:dyDescent="0.2">
      <c r="AC5016" s="50">
        <v>0.13999999999000301</v>
      </c>
      <c r="AU5016" s="200">
        <v>0.50139999999999996</v>
      </c>
    </row>
    <row r="5017" spans="29:47" x14ac:dyDescent="0.2">
      <c r="AC5017" s="50">
        <v>0.14999999999000099</v>
      </c>
      <c r="AU5017" s="200">
        <v>0.50149999999999995</v>
      </c>
    </row>
    <row r="5018" spans="29:47" x14ac:dyDescent="0.2">
      <c r="AC5018" s="50">
        <v>0.159999999989999</v>
      </c>
      <c r="AU5018" s="200">
        <v>0.50160000000000005</v>
      </c>
    </row>
    <row r="5019" spans="29:47" x14ac:dyDescent="0.2">
      <c r="AC5019" s="50">
        <v>0.16999999998999701</v>
      </c>
      <c r="AU5019" s="200">
        <v>0.50170000000000003</v>
      </c>
    </row>
    <row r="5020" spans="29:47" x14ac:dyDescent="0.2">
      <c r="AC5020" s="50">
        <v>0.17999999999000199</v>
      </c>
      <c r="AU5020" s="200">
        <v>0.50180000000000002</v>
      </c>
    </row>
    <row r="5021" spans="29:47" x14ac:dyDescent="0.2">
      <c r="AC5021" s="50">
        <v>0.18999999999</v>
      </c>
      <c r="AU5021" s="200">
        <v>0.50190000000000001</v>
      </c>
    </row>
    <row r="5022" spans="29:47" x14ac:dyDescent="0.2">
      <c r="AC5022" s="50">
        <v>0.19999999998999801</v>
      </c>
      <c r="AU5022" s="200">
        <v>0.502</v>
      </c>
    </row>
    <row r="5023" spans="29:47" x14ac:dyDescent="0.2">
      <c r="AC5023" s="50">
        <v>0.20999999999000399</v>
      </c>
      <c r="AU5023" s="200">
        <v>0.50209999999999999</v>
      </c>
    </row>
    <row r="5024" spans="29:47" x14ac:dyDescent="0.2">
      <c r="AC5024" s="50">
        <v>0.219999999990002</v>
      </c>
      <c r="AU5024" s="200">
        <v>0.50219999999999998</v>
      </c>
    </row>
    <row r="5025" spans="29:47" x14ac:dyDescent="0.2">
      <c r="AC5025" s="50">
        <v>0.22999999999000001</v>
      </c>
      <c r="AU5025" s="200">
        <v>0.50229999999999997</v>
      </c>
    </row>
    <row r="5026" spans="29:47" x14ac:dyDescent="0.2">
      <c r="AC5026" s="50">
        <v>0.23999999998999799</v>
      </c>
      <c r="AU5026" s="200">
        <v>0.50239999999999996</v>
      </c>
    </row>
    <row r="5027" spans="29:47" x14ac:dyDescent="0.2">
      <c r="AC5027" s="50">
        <v>0.249999999990003</v>
      </c>
      <c r="AU5027" s="200">
        <v>0.50249999999999995</v>
      </c>
    </row>
    <row r="5028" spans="29:47" x14ac:dyDescent="0.2">
      <c r="AC5028" s="50">
        <v>0.25999999999000101</v>
      </c>
      <c r="AU5028" s="200">
        <v>0.50260000000000005</v>
      </c>
    </row>
    <row r="5029" spans="29:47" x14ac:dyDescent="0.2">
      <c r="AC5029" s="50">
        <v>0.26999999998999902</v>
      </c>
      <c r="AU5029" s="200">
        <v>0.50270000000000004</v>
      </c>
    </row>
    <row r="5030" spans="29:47" x14ac:dyDescent="0.2">
      <c r="AC5030" s="50">
        <v>0.27999999998999697</v>
      </c>
      <c r="AU5030" s="200">
        <v>0.50280000000000002</v>
      </c>
    </row>
    <row r="5031" spans="29:47" x14ac:dyDescent="0.2">
      <c r="AC5031" s="50">
        <v>0.28999999999000198</v>
      </c>
      <c r="AU5031" s="200">
        <v>0.50290000000000001</v>
      </c>
    </row>
    <row r="5032" spans="29:47" x14ac:dyDescent="0.2">
      <c r="AC5032" s="50">
        <v>0.29999999998999999</v>
      </c>
      <c r="AU5032" s="200">
        <v>0.503</v>
      </c>
    </row>
    <row r="5033" spans="29:47" x14ac:dyDescent="0.2">
      <c r="AC5033" s="50">
        <v>0.309999999989998</v>
      </c>
      <c r="AU5033" s="200">
        <v>0.50309999999999999</v>
      </c>
    </row>
    <row r="5034" spans="29:47" x14ac:dyDescent="0.2">
      <c r="AC5034" s="50">
        <v>0.319999999990003</v>
      </c>
      <c r="AU5034" s="200">
        <v>0.50319999999999998</v>
      </c>
    </row>
    <row r="5035" spans="29:47" x14ac:dyDescent="0.2">
      <c r="AC5035" s="50">
        <v>0.32999999999000101</v>
      </c>
      <c r="AU5035" s="200">
        <v>0.50329999999999997</v>
      </c>
    </row>
    <row r="5036" spans="29:47" x14ac:dyDescent="0.2">
      <c r="AC5036" s="50">
        <v>0.33999999998999902</v>
      </c>
      <c r="AU5036" s="200">
        <v>0.50339999999999996</v>
      </c>
    </row>
    <row r="5037" spans="29:47" x14ac:dyDescent="0.2">
      <c r="AC5037" s="50">
        <v>0.34999999998999698</v>
      </c>
      <c r="AU5037" s="200">
        <v>0.50349999999999995</v>
      </c>
    </row>
    <row r="5038" spans="29:47" x14ac:dyDescent="0.2">
      <c r="AC5038" s="50">
        <v>0.35999999999000198</v>
      </c>
      <c r="AU5038" s="200">
        <v>0.50360000000000005</v>
      </c>
    </row>
    <row r="5039" spans="29:47" x14ac:dyDescent="0.2">
      <c r="AC5039" s="50">
        <v>0.36999999998999999</v>
      </c>
      <c r="AU5039" s="200">
        <v>0.50370000000000004</v>
      </c>
    </row>
    <row r="5040" spans="29:47" x14ac:dyDescent="0.2">
      <c r="AC5040" s="50">
        <v>0.37999999998999801</v>
      </c>
      <c r="AU5040" s="200">
        <v>0.50380000000000003</v>
      </c>
    </row>
    <row r="5041" spans="29:47" x14ac:dyDescent="0.2">
      <c r="AC5041" s="50">
        <v>0.38999999999000301</v>
      </c>
      <c r="AU5041" s="200">
        <v>0.50390000000000001</v>
      </c>
    </row>
    <row r="5042" spans="29:47" x14ac:dyDescent="0.2">
      <c r="AC5042" s="50">
        <v>0.39999999999000102</v>
      </c>
      <c r="AU5042" s="200">
        <v>0.504</v>
      </c>
    </row>
    <row r="5043" spans="29:47" x14ac:dyDescent="0.2">
      <c r="AC5043" s="50">
        <v>0.40999999998999898</v>
      </c>
      <c r="AU5043" s="200">
        <v>0.50409999999999999</v>
      </c>
    </row>
    <row r="5044" spans="29:47" x14ac:dyDescent="0.2">
      <c r="AC5044" s="50">
        <v>0.41999999998999699</v>
      </c>
      <c r="AU5044" s="200">
        <v>0.50419999999999998</v>
      </c>
    </row>
    <row r="5045" spans="29:47" x14ac:dyDescent="0.2">
      <c r="AC5045" s="50">
        <v>0.42999999999000199</v>
      </c>
      <c r="AU5045" s="200">
        <v>0.50429999999999997</v>
      </c>
    </row>
    <row r="5046" spans="29:47" x14ac:dyDescent="0.2">
      <c r="AC5046" s="50">
        <v>0.43999999999</v>
      </c>
      <c r="AU5046" s="200">
        <v>0.50439999999999996</v>
      </c>
    </row>
    <row r="5047" spans="29:47" x14ac:dyDescent="0.2">
      <c r="AC5047" s="50">
        <v>0.44999999998999801</v>
      </c>
      <c r="AU5047" s="200">
        <v>0.50449999999999995</v>
      </c>
    </row>
    <row r="5048" spans="29:47" x14ac:dyDescent="0.2">
      <c r="AC5048" s="50">
        <v>0.45999999999000402</v>
      </c>
      <c r="AU5048" s="200">
        <v>0.50460000000000005</v>
      </c>
    </row>
    <row r="5049" spans="29:47" x14ac:dyDescent="0.2">
      <c r="AC5049" s="50">
        <v>0.46999999999000203</v>
      </c>
      <c r="AU5049" s="200">
        <v>0.50470000000000004</v>
      </c>
    </row>
    <row r="5050" spans="29:47" x14ac:dyDescent="0.2">
      <c r="AC5050" s="50">
        <v>0.47999999998999998</v>
      </c>
      <c r="AU5050" s="200">
        <v>0.50480000000000003</v>
      </c>
    </row>
    <row r="5051" spans="29:47" x14ac:dyDescent="0.2">
      <c r="AC5051" s="50">
        <v>0.48999999998999799</v>
      </c>
      <c r="AU5051" s="200">
        <v>0.50490000000000002</v>
      </c>
    </row>
    <row r="5052" spans="29:47" x14ac:dyDescent="0.2">
      <c r="AC5052" s="50">
        <v>0.499999999990003</v>
      </c>
      <c r="AU5052" s="200">
        <v>0.505</v>
      </c>
    </row>
    <row r="5053" spans="29:47" x14ac:dyDescent="0.2">
      <c r="AC5053" s="50">
        <v>0.50999999999000101</v>
      </c>
      <c r="AU5053" s="200">
        <v>0.50509999999999999</v>
      </c>
    </row>
    <row r="5054" spans="29:47" x14ac:dyDescent="0.2">
      <c r="AC5054" s="50">
        <v>0.51999999998989899</v>
      </c>
      <c r="AU5054" s="200">
        <v>0.50519999999999998</v>
      </c>
    </row>
    <row r="5055" spans="29:47" x14ac:dyDescent="0.2">
      <c r="AC5055" s="50">
        <v>0.529999999989897</v>
      </c>
      <c r="AU5055" s="200">
        <v>0.50529999999999997</v>
      </c>
    </row>
    <row r="5056" spans="29:47" x14ac:dyDescent="0.2">
      <c r="AC5056" s="50">
        <v>0.539999999989902</v>
      </c>
      <c r="AU5056" s="200">
        <v>0.50539999999999996</v>
      </c>
    </row>
    <row r="5057" spans="29:47" x14ac:dyDescent="0.2">
      <c r="AC5057" s="50">
        <v>0.54999999998990001</v>
      </c>
      <c r="AU5057" s="200">
        <v>0.50549999999999995</v>
      </c>
    </row>
    <row r="5058" spans="29:47" x14ac:dyDescent="0.2">
      <c r="AC5058" s="50">
        <v>0.55999999998989802</v>
      </c>
      <c r="AU5058" s="200">
        <v>0.50560000000000005</v>
      </c>
    </row>
    <row r="5059" spans="29:47" x14ac:dyDescent="0.2">
      <c r="AC5059" s="50">
        <v>0.56999999998990303</v>
      </c>
      <c r="AU5059" s="200">
        <v>0.50570000000000004</v>
      </c>
    </row>
    <row r="5060" spans="29:47" x14ac:dyDescent="0.2">
      <c r="AC5060" s="50">
        <v>0.57999999998990104</v>
      </c>
      <c r="AU5060" s="200">
        <v>0.50580000000000003</v>
      </c>
    </row>
    <row r="5061" spans="29:47" x14ac:dyDescent="0.2">
      <c r="AC5061" s="50">
        <v>0.58999999998989905</v>
      </c>
      <c r="AU5061" s="200">
        <v>0.50590000000000002</v>
      </c>
    </row>
    <row r="5062" spans="29:47" x14ac:dyDescent="0.2">
      <c r="AC5062" s="50">
        <v>0.59999999998989795</v>
      </c>
      <c r="AU5062" s="200">
        <v>0.50600000000000001</v>
      </c>
    </row>
    <row r="5063" spans="29:47" x14ac:dyDescent="0.2">
      <c r="AC5063" s="50">
        <v>0.60999999998990295</v>
      </c>
      <c r="AU5063" s="200">
        <v>0.50609999999999999</v>
      </c>
    </row>
    <row r="5064" spans="29:47" x14ac:dyDescent="0.2">
      <c r="AC5064" s="50">
        <v>0.61999999998990096</v>
      </c>
      <c r="AU5064" s="200">
        <v>0.50619999999999998</v>
      </c>
    </row>
    <row r="5065" spans="29:47" x14ac:dyDescent="0.2">
      <c r="AC5065" s="50">
        <v>0.62999999998989897</v>
      </c>
      <c r="AU5065" s="200">
        <v>0.50629999999999997</v>
      </c>
    </row>
    <row r="5066" spans="29:47" x14ac:dyDescent="0.2">
      <c r="AC5066" s="50">
        <v>0.63999999998989698</v>
      </c>
      <c r="AU5066" s="200">
        <v>0.50639999999999996</v>
      </c>
    </row>
    <row r="5067" spans="29:47" x14ac:dyDescent="0.2">
      <c r="AC5067" s="50">
        <v>0.64999999998990199</v>
      </c>
      <c r="AU5067" s="200">
        <v>0.50649999999999995</v>
      </c>
    </row>
    <row r="5068" spans="29:47" x14ac:dyDescent="0.2">
      <c r="AC5068" s="50">
        <v>0.6599999999899</v>
      </c>
      <c r="AU5068" s="200">
        <v>0.50660000000000005</v>
      </c>
    </row>
    <row r="5069" spans="29:47" x14ac:dyDescent="0.2">
      <c r="AC5069" s="50">
        <v>0.66999999998989801</v>
      </c>
      <c r="AU5069" s="200">
        <v>0.50670000000000004</v>
      </c>
    </row>
    <row r="5070" spans="29:47" x14ac:dyDescent="0.2">
      <c r="AC5070" s="50">
        <v>0.67999999998990301</v>
      </c>
      <c r="AU5070" s="200">
        <v>0.50680000000000003</v>
      </c>
    </row>
    <row r="5071" spans="29:47" x14ac:dyDescent="0.2">
      <c r="AC5071" s="50">
        <v>0.68999999998990103</v>
      </c>
      <c r="AU5071" s="200">
        <v>0.50690000000000002</v>
      </c>
    </row>
    <row r="5072" spans="29:47" x14ac:dyDescent="0.2">
      <c r="AC5072" s="50">
        <v>0.69999999998989904</v>
      </c>
      <c r="AU5072" s="200">
        <v>0.50700000000000001</v>
      </c>
    </row>
    <row r="5073" spans="29:47" x14ac:dyDescent="0.2">
      <c r="AC5073" s="50">
        <v>0.70999999998989705</v>
      </c>
      <c r="AU5073" s="200">
        <v>0.5071</v>
      </c>
    </row>
    <row r="5074" spans="29:47" x14ac:dyDescent="0.2">
      <c r="AC5074" s="50">
        <v>0.71999999998990205</v>
      </c>
      <c r="AU5074" s="200">
        <v>0.50719999999999998</v>
      </c>
    </row>
    <row r="5075" spans="29:47" x14ac:dyDescent="0.2">
      <c r="AC5075" s="50">
        <v>0.72999999998989995</v>
      </c>
      <c r="AU5075" s="200">
        <v>0.50729999999999997</v>
      </c>
    </row>
    <row r="5076" spans="29:47" x14ac:dyDescent="0.2">
      <c r="AC5076" s="50">
        <v>0.73999999998989796</v>
      </c>
      <c r="AU5076" s="200">
        <v>0.50739999999999996</v>
      </c>
    </row>
    <row r="5077" spans="29:47" x14ac:dyDescent="0.2">
      <c r="AC5077" s="50">
        <v>0.74999999998990297</v>
      </c>
      <c r="AU5077" s="200">
        <v>0.50749999999999995</v>
      </c>
    </row>
    <row r="5078" spans="29:47" x14ac:dyDescent="0.2">
      <c r="AC5078" s="50">
        <v>0.75999999998990098</v>
      </c>
      <c r="AU5078" s="200">
        <v>0.50760000000000005</v>
      </c>
    </row>
    <row r="5079" spans="29:47" x14ac:dyDescent="0.2">
      <c r="AC5079" s="50">
        <v>0.76999999998989899</v>
      </c>
      <c r="AU5079" s="200">
        <v>0.50770000000000004</v>
      </c>
    </row>
    <row r="5080" spans="29:47" x14ac:dyDescent="0.2">
      <c r="AC5080" s="50">
        <v>0.779999999989897</v>
      </c>
      <c r="AU5080" s="200">
        <v>0.50780000000000003</v>
      </c>
    </row>
    <row r="5081" spans="29:47" x14ac:dyDescent="0.2">
      <c r="AC5081" s="50">
        <v>0.789999999989902</v>
      </c>
      <c r="AU5081" s="200">
        <v>0.50790000000000002</v>
      </c>
    </row>
    <row r="5082" spans="29:47" x14ac:dyDescent="0.2">
      <c r="AC5082" s="50">
        <v>0.79999999998990001</v>
      </c>
      <c r="AU5082" s="200">
        <v>0.50800000000000001</v>
      </c>
    </row>
    <row r="5083" spans="29:47" x14ac:dyDescent="0.2">
      <c r="AC5083" s="50">
        <v>0.80999999998989802</v>
      </c>
      <c r="AU5083" s="200">
        <v>0.5081</v>
      </c>
    </row>
    <row r="5084" spans="29:47" x14ac:dyDescent="0.2">
      <c r="AC5084" s="50">
        <v>0.81999999998990303</v>
      </c>
      <c r="AU5084" s="200">
        <v>0.50819999999999999</v>
      </c>
    </row>
    <row r="5085" spans="29:47" x14ac:dyDescent="0.2">
      <c r="AC5085" s="50">
        <v>0.82999999998990104</v>
      </c>
      <c r="AU5085" s="200">
        <v>0.50829999999999997</v>
      </c>
    </row>
    <row r="5086" spans="29:47" x14ac:dyDescent="0.2">
      <c r="AC5086" s="50">
        <v>0.83999999998989905</v>
      </c>
      <c r="AU5086" s="200">
        <v>0.50839999999999996</v>
      </c>
    </row>
    <row r="5087" spans="29:47" x14ac:dyDescent="0.2">
      <c r="AC5087" s="50">
        <v>0.84999999998989795</v>
      </c>
      <c r="AU5087" s="200">
        <v>0.50849999999999995</v>
      </c>
    </row>
    <row r="5088" spans="29:47" x14ac:dyDescent="0.2">
      <c r="AC5088" s="50">
        <v>0.85999999998990295</v>
      </c>
      <c r="AU5088" s="200">
        <v>0.50860000000000005</v>
      </c>
    </row>
    <row r="5089" spans="29:47" x14ac:dyDescent="0.2">
      <c r="AC5089" s="50">
        <v>0.86999999998990096</v>
      </c>
      <c r="AU5089" s="200">
        <v>0.50870000000000004</v>
      </c>
    </row>
    <row r="5090" spans="29:47" x14ac:dyDescent="0.2">
      <c r="AC5090" s="50">
        <v>0.87999999998989897</v>
      </c>
      <c r="AU5090" s="200">
        <v>0.50880000000000003</v>
      </c>
    </row>
    <row r="5091" spans="29:47" x14ac:dyDescent="0.2">
      <c r="AC5091" s="50">
        <v>0.88999999998989698</v>
      </c>
      <c r="AU5091" s="200">
        <v>0.50890000000000002</v>
      </c>
    </row>
    <row r="5092" spans="29:47" x14ac:dyDescent="0.2">
      <c r="AC5092" s="50">
        <v>0.89999999998990199</v>
      </c>
      <c r="AU5092" s="200">
        <v>0.50900000000000001</v>
      </c>
    </row>
    <row r="5093" spans="29:47" x14ac:dyDescent="0.2">
      <c r="AC5093" s="50">
        <v>0.9099999999899</v>
      </c>
      <c r="AU5093" s="200">
        <v>0.5091</v>
      </c>
    </row>
    <row r="5094" spans="29:47" x14ac:dyDescent="0.2">
      <c r="AC5094" s="50">
        <v>0.91999999998989801</v>
      </c>
      <c r="AU5094" s="200">
        <v>0.50919999999999999</v>
      </c>
    </row>
    <row r="5095" spans="29:47" x14ac:dyDescent="0.2">
      <c r="AC5095" s="50">
        <v>0.92999999998990301</v>
      </c>
      <c r="AU5095" s="200">
        <v>0.50929999999999997</v>
      </c>
    </row>
    <row r="5096" spans="29:47" x14ac:dyDescent="0.2">
      <c r="AC5096" s="50">
        <v>0.93999999998990103</v>
      </c>
      <c r="AU5096" s="200">
        <v>0.50939999999999996</v>
      </c>
    </row>
    <row r="5097" spans="29:47" x14ac:dyDescent="0.2">
      <c r="AC5097" s="50">
        <v>0.94999999998989904</v>
      </c>
      <c r="AU5097" s="200">
        <v>0.50949999999999995</v>
      </c>
    </row>
    <row r="5098" spans="29:47" x14ac:dyDescent="0.2">
      <c r="AC5098" s="50">
        <v>0.95999999998989705</v>
      </c>
      <c r="AU5098" s="200">
        <v>0.50960000000000005</v>
      </c>
    </row>
    <row r="5099" spans="29:47" x14ac:dyDescent="0.2">
      <c r="AC5099" s="50">
        <v>0.96999999998990205</v>
      </c>
      <c r="AU5099" s="200">
        <v>0.50970000000000004</v>
      </c>
    </row>
    <row r="5100" spans="29:47" x14ac:dyDescent="0.2">
      <c r="AC5100" s="50">
        <v>0.97999999998989995</v>
      </c>
      <c r="AU5100" s="200">
        <v>0.50980000000000003</v>
      </c>
    </row>
    <row r="5101" spans="29:47" x14ac:dyDescent="0.2">
      <c r="AC5101" s="50">
        <v>0.98999999998989796</v>
      </c>
      <c r="AU5101" s="200">
        <v>0.50990000000000002</v>
      </c>
    </row>
    <row r="5102" spans="29:47" x14ac:dyDescent="0.2">
      <c r="AC5102" s="50">
        <v>0.99999999998990297</v>
      </c>
      <c r="AU5102" s="200">
        <v>0.51</v>
      </c>
    </row>
    <row r="5103" spans="29:47" x14ac:dyDescent="0.2">
      <c r="AC5103" s="50">
        <v>1.0099999999899001</v>
      </c>
      <c r="AU5103" s="200">
        <v>0.5101</v>
      </c>
    </row>
    <row r="5104" spans="29:47" x14ac:dyDescent="0.2">
      <c r="AC5104" s="50">
        <v>1.0199999999898</v>
      </c>
      <c r="AU5104" s="200">
        <v>0.51019999999999999</v>
      </c>
    </row>
    <row r="5105" spans="29:47" x14ac:dyDescent="0.2">
      <c r="AC5105" s="50">
        <v>1.0299999999898</v>
      </c>
      <c r="AU5105" s="200">
        <v>0.51029999999999998</v>
      </c>
    </row>
    <row r="5106" spans="29:47" x14ac:dyDescent="0.2">
      <c r="AC5106" s="50">
        <v>1.0399999999898</v>
      </c>
      <c r="AU5106" s="200">
        <v>0.51039999999999996</v>
      </c>
    </row>
    <row r="5107" spans="29:47" x14ac:dyDescent="0.2">
      <c r="AC5107" s="50">
        <v>1.0499999999898</v>
      </c>
      <c r="AU5107" s="200">
        <v>0.51049999999999995</v>
      </c>
    </row>
    <row r="5108" spans="29:47" x14ac:dyDescent="0.2">
      <c r="AC5108" s="50">
        <v>1.0599999999898</v>
      </c>
      <c r="AU5108" s="200">
        <v>0.51060000000000005</v>
      </c>
    </row>
    <row r="5109" spans="29:47" x14ac:dyDescent="0.2">
      <c r="AC5109" s="50">
        <v>1.0699999999898</v>
      </c>
      <c r="AU5109" s="200">
        <v>0.51070000000000004</v>
      </c>
    </row>
    <row r="5110" spans="29:47" x14ac:dyDescent="0.2">
      <c r="AC5110" s="50">
        <v>1.0799999999898</v>
      </c>
      <c r="AU5110" s="200">
        <v>0.51080000000000003</v>
      </c>
    </row>
    <row r="5111" spans="29:47" x14ac:dyDescent="0.2">
      <c r="AC5111" s="50">
        <v>1.0899999999898</v>
      </c>
      <c r="AU5111" s="200">
        <v>0.51090000000000002</v>
      </c>
    </row>
    <row r="5112" spans="29:47" x14ac:dyDescent="0.2">
      <c r="AC5112" s="50">
        <v>1.0999999999898</v>
      </c>
      <c r="AU5112" s="200">
        <v>0.51100000000000001</v>
      </c>
    </row>
    <row r="5113" spans="29:47" x14ac:dyDescent="0.2">
      <c r="AC5113" s="50">
        <v>1.1099999999898</v>
      </c>
      <c r="AU5113" s="200">
        <v>0.5111</v>
      </c>
    </row>
    <row r="5114" spans="29:47" x14ac:dyDescent="0.2">
      <c r="AC5114" s="50">
        <v>1.1199999999898</v>
      </c>
      <c r="AU5114" s="200">
        <v>0.51119999999999999</v>
      </c>
    </row>
    <row r="5115" spans="29:47" x14ac:dyDescent="0.2">
      <c r="AC5115" s="50">
        <v>1.1299999999898001</v>
      </c>
      <c r="AU5115" s="200">
        <v>0.51129999999999998</v>
      </c>
    </row>
    <row r="5116" spans="29:47" x14ac:dyDescent="0.2">
      <c r="AC5116" s="50">
        <v>1.1399999999898001</v>
      </c>
      <c r="AU5116" s="200">
        <v>0.51139999999999997</v>
      </c>
    </row>
    <row r="5117" spans="29:47" x14ac:dyDescent="0.2">
      <c r="AC5117" s="50">
        <v>1.1499999999898001</v>
      </c>
      <c r="AU5117" s="200">
        <v>0.51149999999999995</v>
      </c>
    </row>
    <row r="5118" spans="29:47" x14ac:dyDescent="0.2">
      <c r="AC5118" s="50">
        <v>1.1599999999898001</v>
      </c>
      <c r="AU5118" s="200">
        <v>0.51160000000000005</v>
      </c>
    </row>
    <row r="5119" spans="29:47" x14ac:dyDescent="0.2">
      <c r="AC5119" s="50">
        <v>1.1699999999898001</v>
      </c>
      <c r="AU5119" s="200">
        <v>0.51170000000000004</v>
      </c>
    </row>
    <row r="5120" spans="29:47" x14ac:dyDescent="0.2">
      <c r="AC5120" s="50">
        <v>1.1799999999898001</v>
      </c>
      <c r="AU5120" s="200">
        <v>0.51180000000000003</v>
      </c>
    </row>
    <row r="5121" spans="29:47" x14ac:dyDescent="0.2">
      <c r="AC5121" s="50">
        <v>1.1899999999898001</v>
      </c>
      <c r="AU5121" s="200">
        <v>0.51190000000000002</v>
      </c>
    </row>
    <row r="5122" spans="29:47" x14ac:dyDescent="0.2">
      <c r="AC5122" s="50">
        <v>1.1999999999897999</v>
      </c>
      <c r="AU5122" s="200">
        <v>0.51200000000000001</v>
      </c>
    </row>
    <row r="5123" spans="29:47" x14ac:dyDescent="0.2">
      <c r="AC5123" s="50">
        <v>1.2099999999897999</v>
      </c>
      <c r="AU5123" s="200">
        <v>0.5121</v>
      </c>
    </row>
    <row r="5124" spans="29:47" x14ac:dyDescent="0.2">
      <c r="AC5124" s="50">
        <v>1.2199999999897999</v>
      </c>
      <c r="AU5124" s="200">
        <v>0.51219999999999999</v>
      </c>
    </row>
    <row r="5125" spans="29:47" x14ac:dyDescent="0.2">
      <c r="AC5125" s="50">
        <v>1.2299999999897999</v>
      </c>
      <c r="AU5125" s="200">
        <v>0.51229999999999998</v>
      </c>
    </row>
    <row r="5126" spans="29:47" x14ac:dyDescent="0.2">
      <c r="AC5126" s="50">
        <v>1.2399999999897999</v>
      </c>
      <c r="AU5126" s="200">
        <v>0.51239999999999997</v>
      </c>
    </row>
    <row r="5127" spans="29:47" x14ac:dyDescent="0.2">
      <c r="AC5127" s="50">
        <v>1.2499999999897999</v>
      </c>
      <c r="AU5127" s="200">
        <v>0.51249999999999996</v>
      </c>
    </row>
    <row r="5128" spans="29:47" x14ac:dyDescent="0.2">
      <c r="AC5128" s="50">
        <v>1.2599999999897999</v>
      </c>
      <c r="AU5128" s="200">
        <v>0.51259999999999994</v>
      </c>
    </row>
    <row r="5129" spans="29:47" x14ac:dyDescent="0.2">
      <c r="AC5129" s="50">
        <v>1.2699999999898</v>
      </c>
      <c r="AU5129" s="200">
        <v>0.51270000000000004</v>
      </c>
    </row>
    <row r="5130" spans="29:47" x14ac:dyDescent="0.2">
      <c r="AC5130" s="50">
        <v>1.2799999999898</v>
      </c>
      <c r="AU5130" s="200">
        <v>0.51280000000000003</v>
      </c>
    </row>
    <row r="5131" spans="29:47" x14ac:dyDescent="0.2">
      <c r="AC5131" s="50">
        <v>1.2899999999898</v>
      </c>
      <c r="AU5131" s="200">
        <v>0.51290000000000002</v>
      </c>
    </row>
    <row r="5132" spans="29:47" x14ac:dyDescent="0.2">
      <c r="AC5132" s="50">
        <v>1.2999999999898</v>
      </c>
      <c r="AU5132" s="200">
        <v>0.51300000000000001</v>
      </c>
    </row>
    <row r="5133" spans="29:47" x14ac:dyDescent="0.2">
      <c r="AC5133" s="50">
        <v>1.3099999999898</v>
      </c>
      <c r="AU5133" s="200">
        <v>0.5131</v>
      </c>
    </row>
    <row r="5134" spans="29:47" x14ac:dyDescent="0.2">
      <c r="AC5134" s="50">
        <v>1.3199999999898</v>
      </c>
      <c r="AU5134" s="200">
        <v>0.51319999999999999</v>
      </c>
    </row>
    <row r="5135" spans="29:47" x14ac:dyDescent="0.2">
      <c r="AC5135" s="50">
        <v>1.3299999999898</v>
      </c>
      <c r="AU5135" s="200">
        <v>0.51329999999999998</v>
      </c>
    </row>
    <row r="5136" spans="29:47" x14ac:dyDescent="0.2">
      <c r="AC5136" s="50">
        <v>1.3399999999898</v>
      </c>
      <c r="AU5136" s="200">
        <v>0.51339999999999997</v>
      </c>
    </row>
    <row r="5137" spans="29:47" x14ac:dyDescent="0.2">
      <c r="AC5137" s="50">
        <v>1.3499999999898</v>
      </c>
      <c r="AU5137" s="200">
        <v>0.51349999999999996</v>
      </c>
    </row>
    <row r="5138" spans="29:47" x14ac:dyDescent="0.2">
      <c r="AC5138" s="50">
        <v>1.3599999999898</v>
      </c>
      <c r="AU5138" s="200">
        <v>0.51359999999999995</v>
      </c>
    </row>
    <row r="5139" spans="29:47" x14ac:dyDescent="0.2">
      <c r="AC5139" s="50">
        <v>1.3699999999898</v>
      </c>
      <c r="AU5139" s="200">
        <v>0.51370000000000005</v>
      </c>
    </row>
    <row r="5140" spans="29:47" x14ac:dyDescent="0.2">
      <c r="AC5140" s="50">
        <v>1.3799999999898001</v>
      </c>
      <c r="AU5140" s="200">
        <v>0.51380000000000003</v>
      </c>
    </row>
    <row r="5141" spans="29:47" x14ac:dyDescent="0.2">
      <c r="AC5141" s="50">
        <v>1.3899999999898001</v>
      </c>
      <c r="AU5141" s="200">
        <v>0.51390000000000002</v>
      </c>
    </row>
    <row r="5142" spans="29:47" x14ac:dyDescent="0.2">
      <c r="AC5142" s="50">
        <v>1.3999999999898001</v>
      </c>
      <c r="AU5142" s="200">
        <v>0.51400000000000001</v>
      </c>
    </row>
    <row r="5143" spans="29:47" x14ac:dyDescent="0.2">
      <c r="AC5143" s="50">
        <v>1.4099999999898001</v>
      </c>
      <c r="AU5143" s="200">
        <v>0.5141</v>
      </c>
    </row>
    <row r="5144" spans="29:47" x14ac:dyDescent="0.2">
      <c r="AC5144" s="50">
        <v>1.4199999999898001</v>
      </c>
      <c r="AU5144" s="200">
        <v>0.51419999999999999</v>
      </c>
    </row>
    <row r="5145" spans="29:47" x14ac:dyDescent="0.2">
      <c r="AC5145" s="50">
        <v>1.4299999999898001</v>
      </c>
      <c r="AU5145" s="200">
        <v>0.51429999999999998</v>
      </c>
    </row>
    <row r="5146" spans="29:47" x14ac:dyDescent="0.2">
      <c r="AC5146" s="50">
        <v>1.4399999999898001</v>
      </c>
      <c r="AU5146" s="200">
        <v>0.51439999999999997</v>
      </c>
    </row>
    <row r="5147" spans="29:47" x14ac:dyDescent="0.2">
      <c r="AC5147" s="50">
        <v>1.4499999999897999</v>
      </c>
      <c r="AU5147" s="200">
        <v>0.51449999999999996</v>
      </c>
    </row>
    <row r="5148" spans="29:47" x14ac:dyDescent="0.2">
      <c r="AC5148" s="50">
        <v>1.4599999999897999</v>
      </c>
      <c r="AU5148" s="200">
        <v>0.51459999999999995</v>
      </c>
    </row>
    <row r="5149" spans="29:47" x14ac:dyDescent="0.2">
      <c r="AC5149" s="50">
        <v>1.4699999999897999</v>
      </c>
      <c r="AU5149" s="200">
        <v>0.51470000000000005</v>
      </c>
    </row>
    <row r="5150" spans="29:47" x14ac:dyDescent="0.2">
      <c r="AC5150" s="50">
        <v>1.4799999999897999</v>
      </c>
      <c r="AU5150" s="200">
        <v>0.51480000000000004</v>
      </c>
    </row>
    <row r="5151" spans="29:47" x14ac:dyDescent="0.2">
      <c r="AC5151" s="50">
        <v>1.4899999999897999</v>
      </c>
      <c r="AU5151" s="200">
        <v>0.51490000000000002</v>
      </c>
    </row>
    <row r="5152" spans="29:47" x14ac:dyDescent="0.2">
      <c r="AC5152" s="50">
        <v>1.4999999999897999</v>
      </c>
      <c r="AU5152" s="200">
        <v>0.51500000000000001</v>
      </c>
    </row>
    <row r="5153" spans="29:47" x14ac:dyDescent="0.2">
      <c r="AC5153" s="50">
        <v>1.5099999999897999</v>
      </c>
      <c r="AU5153" s="200">
        <v>0.5151</v>
      </c>
    </row>
    <row r="5154" spans="29:47" x14ac:dyDescent="0.2">
      <c r="AC5154" s="50">
        <v>1.5199999999897</v>
      </c>
      <c r="AU5154" s="200">
        <v>0.51519999999999999</v>
      </c>
    </row>
    <row r="5155" spans="29:47" x14ac:dyDescent="0.2">
      <c r="AC5155" s="50">
        <v>1.5299999999897</v>
      </c>
      <c r="AU5155" s="200">
        <v>0.51529999999999998</v>
      </c>
    </row>
    <row r="5156" spans="29:47" x14ac:dyDescent="0.2">
      <c r="AC5156" s="50">
        <v>1.5399999999897001</v>
      </c>
      <c r="AU5156" s="200">
        <v>0.51539999999999997</v>
      </c>
    </row>
    <row r="5157" spans="29:47" x14ac:dyDescent="0.2">
      <c r="AC5157" s="50">
        <v>1.5499999999897001</v>
      </c>
      <c r="AU5157" s="200">
        <v>0.51549999999999996</v>
      </c>
    </row>
    <row r="5158" spans="29:47" x14ac:dyDescent="0.2">
      <c r="AC5158" s="50">
        <v>1.5599999999897001</v>
      </c>
      <c r="AU5158" s="200">
        <v>0.51559999999999995</v>
      </c>
    </row>
    <row r="5159" spans="29:47" x14ac:dyDescent="0.2">
      <c r="AC5159" s="50">
        <v>1.5699999999897001</v>
      </c>
      <c r="AU5159" s="200">
        <v>0.51570000000000005</v>
      </c>
    </row>
    <row r="5160" spans="29:47" x14ac:dyDescent="0.2">
      <c r="AC5160" s="50">
        <v>1.5799999999897001</v>
      </c>
      <c r="AU5160" s="200">
        <v>0.51580000000000004</v>
      </c>
    </row>
    <row r="5161" spans="29:47" x14ac:dyDescent="0.2">
      <c r="AC5161" s="50">
        <v>1.5899999999897001</v>
      </c>
      <c r="AU5161" s="200">
        <v>0.51590000000000003</v>
      </c>
    </row>
    <row r="5162" spans="29:47" x14ac:dyDescent="0.2">
      <c r="AC5162" s="50">
        <v>1.5999999999897001</v>
      </c>
      <c r="AU5162" s="200">
        <v>0.51600000000000001</v>
      </c>
    </row>
    <row r="5163" spans="29:47" x14ac:dyDescent="0.2">
      <c r="AC5163" s="50">
        <v>1.6099999999896999</v>
      </c>
      <c r="AU5163" s="200">
        <v>0.5161</v>
      </c>
    </row>
    <row r="5164" spans="29:47" x14ac:dyDescent="0.2">
      <c r="AC5164" s="50">
        <v>1.6199999999896999</v>
      </c>
      <c r="AU5164" s="200">
        <v>0.51619999999999999</v>
      </c>
    </row>
    <row r="5165" spans="29:47" x14ac:dyDescent="0.2">
      <c r="AC5165" s="50">
        <v>1.6299999999896999</v>
      </c>
      <c r="AU5165" s="200">
        <v>0.51629999999999998</v>
      </c>
    </row>
    <row r="5166" spans="29:47" x14ac:dyDescent="0.2">
      <c r="AC5166" s="50">
        <v>1.6399999999896999</v>
      </c>
      <c r="AU5166" s="200">
        <v>0.51639999999999997</v>
      </c>
    </row>
    <row r="5167" spans="29:47" x14ac:dyDescent="0.2">
      <c r="AC5167" s="50">
        <v>1.6499999999896999</v>
      </c>
      <c r="AU5167" s="200">
        <v>0.51649999999999996</v>
      </c>
    </row>
    <row r="5168" spans="29:47" x14ac:dyDescent="0.2">
      <c r="AC5168" s="50">
        <v>1.6599999999896999</v>
      </c>
      <c r="AU5168" s="200">
        <v>0.51659999999999995</v>
      </c>
    </row>
    <row r="5169" spans="29:47" x14ac:dyDescent="0.2">
      <c r="AC5169" s="50">
        <v>1.6699999999896999</v>
      </c>
      <c r="AU5169" s="200">
        <v>0.51670000000000005</v>
      </c>
    </row>
    <row r="5170" spans="29:47" x14ac:dyDescent="0.2">
      <c r="AC5170" s="50">
        <v>1.6799999999897</v>
      </c>
      <c r="AU5170" s="200">
        <v>0.51680000000000004</v>
      </c>
    </row>
    <row r="5171" spans="29:47" x14ac:dyDescent="0.2">
      <c r="AC5171" s="50">
        <v>1.6899999999897</v>
      </c>
      <c r="AU5171" s="200">
        <v>0.51690000000000003</v>
      </c>
    </row>
    <row r="5172" spans="29:47" x14ac:dyDescent="0.2">
      <c r="AC5172" s="50">
        <v>1.6999999999897</v>
      </c>
      <c r="AU5172" s="200">
        <v>0.51700000000000002</v>
      </c>
    </row>
    <row r="5173" spans="29:47" x14ac:dyDescent="0.2">
      <c r="AC5173" s="50">
        <v>1.7099999999897</v>
      </c>
      <c r="AU5173" s="200">
        <v>0.5171</v>
      </c>
    </row>
    <row r="5174" spans="29:47" x14ac:dyDescent="0.2">
      <c r="AC5174" s="50">
        <v>1.7199999999897</v>
      </c>
      <c r="AU5174" s="200">
        <v>0.51719999999999999</v>
      </c>
    </row>
    <row r="5175" spans="29:47" x14ac:dyDescent="0.2">
      <c r="AC5175" s="50">
        <v>1.7299999999897</v>
      </c>
      <c r="AU5175" s="200">
        <v>0.51729999999999998</v>
      </c>
    </row>
    <row r="5176" spans="29:47" x14ac:dyDescent="0.2">
      <c r="AC5176" s="50">
        <v>1.7399999999897</v>
      </c>
      <c r="AU5176" s="200">
        <v>0.51739999999999997</v>
      </c>
    </row>
    <row r="5177" spans="29:47" x14ac:dyDescent="0.2">
      <c r="AC5177" s="50">
        <v>1.7499999999897</v>
      </c>
      <c r="AU5177" s="200">
        <v>0.51749999999999996</v>
      </c>
    </row>
    <row r="5178" spans="29:47" x14ac:dyDescent="0.2">
      <c r="AC5178" s="50">
        <v>1.7599999999897</v>
      </c>
      <c r="AU5178" s="200">
        <v>0.51759999999999995</v>
      </c>
    </row>
    <row r="5179" spans="29:47" x14ac:dyDescent="0.2">
      <c r="AC5179" s="50">
        <v>1.7699999999897</v>
      </c>
      <c r="AU5179" s="200">
        <v>0.51770000000000005</v>
      </c>
    </row>
    <row r="5180" spans="29:47" x14ac:dyDescent="0.2">
      <c r="AC5180" s="50">
        <v>1.7799999999897</v>
      </c>
      <c r="AU5180" s="200">
        <v>0.51780000000000004</v>
      </c>
    </row>
    <row r="5181" spans="29:47" x14ac:dyDescent="0.2">
      <c r="AC5181" s="50">
        <v>1.7899999999897001</v>
      </c>
      <c r="AU5181" s="200">
        <v>0.51790000000000003</v>
      </c>
    </row>
    <row r="5182" spans="29:47" x14ac:dyDescent="0.2">
      <c r="AC5182" s="50">
        <v>1.7999999999897001</v>
      </c>
      <c r="AU5182" s="200">
        <v>0.51800000000000002</v>
      </c>
    </row>
    <row r="5183" spans="29:47" x14ac:dyDescent="0.2">
      <c r="AC5183" s="50">
        <v>1.8099999999897001</v>
      </c>
      <c r="AU5183" s="200">
        <v>0.5181</v>
      </c>
    </row>
    <row r="5184" spans="29:47" x14ac:dyDescent="0.2">
      <c r="AC5184" s="50">
        <v>1.8199999999897001</v>
      </c>
      <c r="AU5184" s="200">
        <v>0.51819999999999999</v>
      </c>
    </row>
    <row r="5185" spans="29:47" x14ac:dyDescent="0.2">
      <c r="AC5185" s="50">
        <v>1.8299999999897001</v>
      </c>
      <c r="AU5185" s="200">
        <v>0.51829999999999998</v>
      </c>
    </row>
    <row r="5186" spans="29:47" x14ac:dyDescent="0.2">
      <c r="AC5186" s="50">
        <v>1.8399999999897001</v>
      </c>
      <c r="AU5186" s="200">
        <v>0.51839999999999997</v>
      </c>
    </row>
    <row r="5187" spans="29:47" x14ac:dyDescent="0.2">
      <c r="AC5187" s="50">
        <v>1.8499999999897001</v>
      </c>
      <c r="AU5187" s="200">
        <v>0.51849999999999996</v>
      </c>
    </row>
    <row r="5188" spans="29:47" x14ac:dyDescent="0.2">
      <c r="AC5188" s="50">
        <v>1.8599999999896999</v>
      </c>
      <c r="AU5188" s="200">
        <v>0.51859999999999995</v>
      </c>
    </row>
    <row r="5189" spans="29:47" x14ac:dyDescent="0.2">
      <c r="AC5189" s="50">
        <v>1.8699999999896999</v>
      </c>
      <c r="AU5189" s="200">
        <v>0.51870000000000005</v>
      </c>
    </row>
    <row r="5190" spans="29:47" x14ac:dyDescent="0.2">
      <c r="AC5190" s="50">
        <v>1.8799999999896999</v>
      </c>
      <c r="AU5190" s="200">
        <v>0.51880000000000004</v>
      </c>
    </row>
    <row r="5191" spans="29:47" x14ac:dyDescent="0.2">
      <c r="AC5191" s="50">
        <v>1.8899999999896999</v>
      </c>
      <c r="AU5191" s="200">
        <v>0.51890000000000003</v>
      </c>
    </row>
    <row r="5192" spans="29:47" x14ac:dyDescent="0.2">
      <c r="AC5192" s="50">
        <v>1.8999999999896999</v>
      </c>
      <c r="AU5192" s="200">
        <v>0.51900000000000002</v>
      </c>
    </row>
    <row r="5193" spans="29:47" x14ac:dyDescent="0.2">
      <c r="AC5193" s="50">
        <v>1.9099999999896999</v>
      </c>
      <c r="AU5193" s="200">
        <v>0.51910000000000001</v>
      </c>
    </row>
    <row r="5194" spans="29:47" x14ac:dyDescent="0.2">
      <c r="AC5194" s="50">
        <v>1.9199999999896999</v>
      </c>
      <c r="AU5194" s="200">
        <v>0.51919999999999999</v>
      </c>
    </row>
    <row r="5195" spans="29:47" x14ac:dyDescent="0.2">
      <c r="AC5195" s="50">
        <v>1.9299999999897</v>
      </c>
      <c r="AU5195" s="200">
        <v>0.51929999999999998</v>
      </c>
    </row>
    <row r="5196" spans="29:47" x14ac:dyDescent="0.2">
      <c r="AC5196" s="50">
        <v>1.9399999999897</v>
      </c>
      <c r="AU5196" s="200">
        <v>0.51939999999999997</v>
      </c>
    </row>
    <row r="5197" spans="29:47" x14ac:dyDescent="0.2">
      <c r="AC5197" s="50">
        <v>1.9499999999897</v>
      </c>
      <c r="AU5197" s="200">
        <v>0.51949999999999996</v>
      </c>
    </row>
    <row r="5198" spans="29:47" x14ac:dyDescent="0.2">
      <c r="AC5198" s="50">
        <v>1.9599999999897</v>
      </c>
      <c r="AU5198" s="200">
        <v>0.51959999999999995</v>
      </c>
    </row>
    <row r="5199" spans="29:47" x14ac:dyDescent="0.2">
      <c r="AC5199" s="50">
        <v>1.9699999999897</v>
      </c>
      <c r="AU5199" s="200">
        <v>0.51970000000000005</v>
      </c>
    </row>
    <row r="5200" spans="29:47" x14ac:dyDescent="0.2">
      <c r="AC5200" s="50">
        <v>1.9799999999897</v>
      </c>
      <c r="AU5200" s="200">
        <v>0.51980000000000004</v>
      </c>
    </row>
    <row r="5201" spans="29:47" x14ac:dyDescent="0.2">
      <c r="AC5201" s="50">
        <v>1.9899999999897</v>
      </c>
      <c r="AU5201" s="200">
        <v>0.51990000000000003</v>
      </c>
    </row>
    <row r="5202" spans="29:47" x14ac:dyDescent="0.2">
      <c r="AC5202" s="50">
        <v>1.9999999999897</v>
      </c>
      <c r="AU5202" s="200">
        <v>0.52</v>
      </c>
    </row>
    <row r="5203" spans="29:47" x14ac:dyDescent="0.2">
      <c r="AC5203" s="50">
        <v>2.0099999999897</v>
      </c>
      <c r="AU5203" s="200">
        <v>0.52010000000000001</v>
      </c>
    </row>
    <row r="5204" spans="29:47" x14ac:dyDescent="0.2">
      <c r="AC5204" s="50">
        <v>2.0199999999896998</v>
      </c>
      <c r="AU5204" s="200">
        <v>0.5202</v>
      </c>
    </row>
    <row r="5205" spans="29:47" x14ac:dyDescent="0.2">
      <c r="AC5205" s="50">
        <v>2.0299999999896001</v>
      </c>
      <c r="AU5205" s="200">
        <v>0.52029999999999998</v>
      </c>
    </row>
    <row r="5206" spans="29:47" x14ac:dyDescent="0.2">
      <c r="AC5206" s="50">
        <v>2.0399999999895999</v>
      </c>
      <c r="AU5206" s="200">
        <v>0.52039999999999997</v>
      </c>
    </row>
    <row r="5207" spans="29:47" x14ac:dyDescent="0.2">
      <c r="AC5207" s="50">
        <v>2.0499999999896001</v>
      </c>
      <c r="AU5207" s="200">
        <v>0.52049999999999996</v>
      </c>
    </row>
    <row r="5208" spans="29:47" x14ac:dyDescent="0.2">
      <c r="AC5208" s="50">
        <v>2.0599999999895999</v>
      </c>
      <c r="AU5208" s="200">
        <v>0.52059999999999995</v>
      </c>
    </row>
    <row r="5209" spans="29:47" x14ac:dyDescent="0.2">
      <c r="AC5209" s="50">
        <v>2.0699999999896002</v>
      </c>
      <c r="AU5209" s="200">
        <v>0.52070000000000005</v>
      </c>
    </row>
    <row r="5210" spans="29:47" x14ac:dyDescent="0.2">
      <c r="AC5210" s="50">
        <v>2.0799999999895999</v>
      </c>
      <c r="AU5210" s="200">
        <v>0.52080000000000004</v>
      </c>
    </row>
    <row r="5211" spans="29:47" x14ac:dyDescent="0.2">
      <c r="AC5211" s="50">
        <v>2.0899999999896002</v>
      </c>
      <c r="AU5211" s="200">
        <v>0.52090000000000003</v>
      </c>
    </row>
    <row r="5212" spans="29:47" x14ac:dyDescent="0.2">
      <c r="AC5212" s="50">
        <v>2.0999999999896</v>
      </c>
      <c r="AU5212" s="200">
        <v>0.52100000000000002</v>
      </c>
    </row>
    <row r="5213" spans="29:47" x14ac:dyDescent="0.2">
      <c r="AC5213" s="50">
        <v>2.1099999999896002</v>
      </c>
      <c r="AU5213" s="200">
        <v>0.52110000000000001</v>
      </c>
    </row>
    <row r="5214" spans="29:47" x14ac:dyDescent="0.2">
      <c r="AC5214" s="50">
        <v>2.1199999999896</v>
      </c>
      <c r="AU5214" s="200">
        <v>0.5212</v>
      </c>
    </row>
    <row r="5215" spans="29:47" x14ac:dyDescent="0.2">
      <c r="AC5215" s="50">
        <v>2.1299999999896002</v>
      </c>
      <c r="AU5215" s="200">
        <v>0.52129999999999999</v>
      </c>
    </row>
    <row r="5216" spans="29:47" x14ac:dyDescent="0.2">
      <c r="AC5216" s="50">
        <v>2.1399999999896</v>
      </c>
      <c r="AU5216" s="200">
        <v>0.52139999999999997</v>
      </c>
    </row>
    <row r="5217" spans="29:47" x14ac:dyDescent="0.2">
      <c r="AC5217" s="50">
        <v>2.1499999999895998</v>
      </c>
      <c r="AU5217" s="200">
        <v>0.52149999999999996</v>
      </c>
    </row>
    <row r="5218" spans="29:47" x14ac:dyDescent="0.2">
      <c r="AC5218" s="50">
        <v>2.1599999999896</v>
      </c>
      <c r="AU5218" s="200">
        <v>0.52159999999999995</v>
      </c>
    </row>
    <row r="5219" spans="29:47" x14ac:dyDescent="0.2">
      <c r="AC5219" s="50">
        <v>2.1699999999895998</v>
      </c>
      <c r="AU5219" s="200">
        <v>0.52170000000000005</v>
      </c>
    </row>
    <row r="5220" spans="29:47" x14ac:dyDescent="0.2">
      <c r="AC5220" s="50">
        <v>2.1799999999896</v>
      </c>
      <c r="AU5220" s="200">
        <v>0.52180000000000004</v>
      </c>
    </row>
    <row r="5221" spans="29:47" x14ac:dyDescent="0.2">
      <c r="AC5221" s="50">
        <v>2.1899999999895998</v>
      </c>
      <c r="AU5221" s="200">
        <v>0.52190000000000003</v>
      </c>
    </row>
    <row r="5222" spans="29:47" x14ac:dyDescent="0.2">
      <c r="AC5222" s="50">
        <v>2.1999999999896001</v>
      </c>
      <c r="AU5222" s="200">
        <v>0.52200000000000002</v>
      </c>
    </row>
    <row r="5223" spans="29:47" x14ac:dyDescent="0.2">
      <c r="AC5223" s="50">
        <v>2.2099999999895998</v>
      </c>
      <c r="AU5223" s="200">
        <v>0.52210000000000001</v>
      </c>
    </row>
    <row r="5224" spans="29:47" x14ac:dyDescent="0.2">
      <c r="AC5224" s="50">
        <v>2.2199999999896001</v>
      </c>
      <c r="AU5224" s="200">
        <v>0.5222</v>
      </c>
    </row>
    <row r="5225" spans="29:47" x14ac:dyDescent="0.2">
      <c r="AC5225" s="50">
        <v>2.2299999999895999</v>
      </c>
      <c r="AU5225" s="200">
        <v>0.52229999999999999</v>
      </c>
    </row>
    <row r="5226" spans="29:47" x14ac:dyDescent="0.2">
      <c r="AC5226" s="50">
        <v>2.2399999999896001</v>
      </c>
      <c r="AU5226" s="200">
        <v>0.52239999999999998</v>
      </c>
    </row>
    <row r="5227" spans="29:47" x14ac:dyDescent="0.2">
      <c r="AC5227" s="50">
        <v>2.2499999999895999</v>
      </c>
      <c r="AU5227" s="200">
        <v>0.52249999999999996</v>
      </c>
    </row>
    <row r="5228" spans="29:47" x14ac:dyDescent="0.2">
      <c r="AC5228" s="50">
        <v>2.2599999999896001</v>
      </c>
      <c r="AU5228" s="200">
        <v>0.52259999999999995</v>
      </c>
    </row>
    <row r="5229" spans="29:47" x14ac:dyDescent="0.2">
      <c r="AC5229" s="50">
        <v>2.2699999999895999</v>
      </c>
      <c r="AU5229" s="200">
        <v>0.52270000000000005</v>
      </c>
    </row>
    <row r="5230" spans="29:47" x14ac:dyDescent="0.2">
      <c r="AC5230" s="50">
        <v>2.2799999999896001</v>
      </c>
      <c r="AU5230" s="200">
        <v>0.52280000000000004</v>
      </c>
    </row>
    <row r="5231" spans="29:47" x14ac:dyDescent="0.2">
      <c r="AC5231" s="50">
        <v>2.2899999999895999</v>
      </c>
      <c r="AU5231" s="200">
        <v>0.52290000000000003</v>
      </c>
    </row>
    <row r="5232" spans="29:47" x14ac:dyDescent="0.2">
      <c r="AC5232" s="50">
        <v>2.2999999999896001</v>
      </c>
      <c r="AU5232" s="200">
        <v>0.52300000000000002</v>
      </c>
    </row>
    <row r="5233" spans="29:47" x14ac:dyDescent="0.2">
      <c r="AC5233" s="50">
        <v>2.3099999999895999</v>
      </c>
      <c r="AU5233" s="200">
        <v>0.52310000000000001</v>
      </c>
    </row>
    <row r="5234" spans="29:47" x14ac:dyDescent="0.2">
      <c r="AC5234" s="50">
        <v>2.3199999999896002</v>
      </c>
      <c r="AU5234" s="200">
        <v>0.5232</v>
      </c>
    </row>
    <row r="5235" spans="29:47" x14ac:dyDescent="0.2">
      <c r="AC5235" s="50">
        <v>2.3299999999895999</v>
      </c>
      <c r="AU5235" s="200">
        <v>0.52329999999999999</v>
      </c>
    </row>
    <row r="5236" spans="29:47" x14ac:dyDescent="0.2">
      <c r="AC5236" s="50">
        <v>2.3399999999896002</v>
      </c>
      <c r="AU5236" s="200">
        <v>0.52339999999999998</v>
      </c>
    </row>
    <row r="5237" spans="29:47" x14ac:dyDescent="0.2">
      <c r="AC5237" s="50">
        <v>2.3499999999896</v>
      </c>
      <c r="AU5237" s="200">
        <v>0.52349999999999997</v>
      </c>
    </row>
    <row r="5238" spans="29:47" x14ac:dyDescent="0.2">
      <c r="AC5238" s="50">
        <v>2.3599999999896002</v>
      </c>
      <c r="AU5238" s="200">
        <v>0.52359999999999995</v>
      </c>
    </row>
    <row r="5239" spans="29:47" x14ac:dyDescent="0.2">
      <c r="AC5239" s="50">
        <v>2.3699999999896</v>
      </c>
      <c r="AU5239" s="200">
        <v>0.52370000000000005</v>
      </c>
    </row>
    <row r="5240" spans="29:47" x14ac:dyDescent="0.2">
      <c r="AC5240" s="50">
        <v>2.3799999999896002</v>
      </c>
      <c r="AU5240" s="200">
        <v>0.52380000000000004</v>
      </c>
    </row>
    <row r="5241" spans="29:47" x14ac:dyDescent="0.2">
      <c r="AC5241" s="50">
        <v>2.3899999999896</v>
      </c>
      <c r="AU5241" s="200">
        <v>0.52390000000000003</v>
      </c>
    </row>
    <row r="5242" spans="29:47" x14ac:dyDescent="0.2">
      <c r="AC5242" s="50">
        <v>2.3999999999895998</v>
      </c>
      <c r="AU5242" s="200">
        <v>0.52400000000000002</v>
      </c>
    </row>
    <row r="5243" spans="29:47" x14ac:dyDescent="0.2">
      <c r="AC5243" s="50">
        <v>2.4099999999896</v>
      </c>
      <c r="AU5243" s="200">
        <v>0.52410000000000001</v>
      </c>
    </row>
    <row r="5244" spans="29:47" x14ac:dyDescent="0.2">
      <c r="AC5244" s="50">
        <v>2.4199999999895998</v>
      </c>
      <c r="AU5244" s="200">
        <v>0.5242</v>
      </c>
    </row>
    <row r="5245" spans="29:47" x14ac:dyDescent="0.2">
      <c r="AC5245" s="50">
        <v>2.4299999999896</v>
      </c>
      <c r="AU5245" s="200">
        <v>0.52429999999999999</v>
      </c>
    </row>
    <row r="5246" spans="29:47" x14ac:dyDescent="0.2">
      <c r="AC5246" s="50">
        <v>2.4399999999895998</v>
      </c>
      <c r="AU5246" s="200">
        <v>0.52439999999999998</v>
      </c>
    </row>
    <row r="5247" spans="29:47" x14ac:dyDescent="0.2">
      <c r="AC5247" s="50">
        <v>2.4499999999896001</v>
      </c>
      <c r="AU5247" s="200">
        <v>0.52449999999999997</v>
      </c>
    </row>
    <row r="5248" spans="29:47" x14ac:dyDescent="0.2">
      <c r="AC5248" s="50">
        <v>2.4599999999895998</v>
      </c>
      <c r="AU5248" s="200">
        <v>0.52459999999999996</v>
      </c>
    </row>
    <row r="5249" spans="29:47" x14ac:dyDescent="0.2">
      <c r="AC5249" s="50">
        <v>2.4699999999896001</v>
      </c>
      <c r="AU5249" s="200">
        <v>0.52470000000000006</v>
      </c>
    </row>
    <row r="5250" spans="29:47" x14ac:dyDescent="0.2">
      <c r="AC5250" s="50">
        <v>2.4799999999895999</v>
      </c>
      <c r="AU5250" s="200">
        <v>0.52480000000000004</v>
      </c>
    </row>
    <row r="5251" spans="29:47" x14ac:dyDescent="0.2">
      <c r="AC5251" s="50">
        <v>2.4899999999896001</v>
      </c>
      <c r="AU5251" s="200">
        <v>0.52490000000000003</v>
      </c>
    </row>
    <row r="5252" spans="29:47" x14ac:dyDescent="0.2">
      <c r="AC5252" s="50">
        <v>2.4999999999895999</v>
      </c>
      <c r="AU5252" s="200">
        <v>0.52500000000000002</v>
      </c>
    </row>
    <row r="5253" spans="29:47" x14ac:dyDescent="0.2">
      <c r="AC5253" s="50">
        <v>2.5099999999896001</v>
      </c>
      <c r="AU5253" s="200">
        <v>0.52510000000000001</v>
      </c>
    </row>
    <row r="5254" spans="29:47" x14ac:dyDescent="0.2">
      <c r="AC5254" s="50">
        <v>2.5199999999895999</v>
      </c>
      <c r="AU5254" s="200">
        <v>0.5252</v>
      </c>
    </row>
    <row r="5255" spans="29:47" x14ac:dyDescent="0.2">
      <c r="AC5255" s="50">
        <v>2.5299999999895002</v>
      </c>
      <c r="AU5255" s="200">
        <v>0.52529999999999999</v>
      </c>
    </row>
    <row r="5256" spans="29:47" x14ac:dyDescent="0.2">
      <c r="AC5256" s="50">
        <v>2.5399999999895</v>
      </c>
      <c r="AU5256" s="200">
        <v>0.52539999999999998</v>
      </c>
    </row>
    <row r="5257" spans="29:47" x14ac:dyDescent="0.2">
      <c r="AC5257" s="50">
        <v>2.5499999999895002</v>
      </c>
      <c r="AU5257" s="200">
        <v>0.52549999999999997</v>
      </c>
    </row>
    <row r="5258" spans="29:47" x14ac:dyDescent="0.2">
      <c r="AC5258" s="50">
        <v>2.5599999999895</v>
      </c>
      <c r="AU5258" s="200">
        <v>0.52559999999999996</v>
      </c>
    </row>
    <row r="5259" spans="29:47" x14ac:dyDescent="0.2">
      <c r="AC5259" s="50">
        <v>2.5699999999894998</v>
      </c>
      <c r="AU5259" s="200">
        <v>0.52569999999999995</v>
      </c>
    </row>
    <row r="5260" spans="29:47" x14ac:dyDescent="0.2">
      <c r="AC5260" s="50">
        <v>2.5799999999895</v>
      </c>
      <c r="AU5260" s="200">
        <v>0.52580000000000005</v>
      </c>
    </row>
    <row r="5261" spans="29:47" x14ac:dyDescent="0.2">
      <c r="AC5261" s="50">
        <v>2.5899999999894998</v>
      </c>
      <c r="AU5261" s="200">
        <v>0.52590000000000003</v>
      </c>
    </row>
    <row r="5262" spans="29:47" x14ac:dyDescent="0.2">
      <c r="AC5262" s="50">
        <v>2.5999999999895</v>
      </c>
      <c r="AU5262" s="200">
        <v>0.52600000000000002</v>
      </c>
    </row>
    <row r="5263" spans="29:47" x14ac:dyDescent="0.2">
      <c r="AC5263" s="50">
        <v>2.6099999999894998</v>
      </c>
      <c r="AU5263" s="200">
        <v>0.52610000000000001</v>
      </c>
    </row>
    <row r="5264" spans="29:47" x14ac:dyDescent="0.2">
      <c r="AC5264" s="50">
        <v>2.6199999999895001</v>
      </c>
      <c r="AU5264" s="200">
        <v>0.5262</v>
      </c>
    </row>
    <row r="5265" spans="29:47" x14ac:dyDescent="0.2">
      <c r="AC5265" s="50">
        <v>2.6299999999894998</v>
      </c>
      <c r="AU5265" s="200">
        <v>0.52629999999999999</v>
      </c>
    </row>
    <row r="5266" spans="29:47" x14ac:dyDescent="0.2">
      <c r="AC5266" s="50">
        <v>2.6399999999895001</v>
      </c>
      <c r="AU5266" s="200">
        <v>0.52639999999999998</v>
      </c>
    </row>
    <row r="5267" spans="29:47" x14ac:dyDescent="0.2">
      <c r="AC5267" s="50">
        <v>2.6499999999894999</v>
      </c>
      <c r="AU5267" s="200">
        <v>0.52649999999999997</v>
      </c>
    </row>
    <row r="5268" spans="29:47" x14ac:dyDescent="0.2">
      <c r="AC5268" s="50">
        <v>2.6599999999895001</v>
      </c>
      <c r="AU5268" s="200">
        <v>0.52659999999999996</v>
      </c>
    </row>
    <row r="5269" spans="29:47" x14ac:dyDescent="0.2">
      <c r="AC5269" s="50">
        <v>2.6699999999894999</v>
      </c>
      <c r="AU5269" s="200">
        <v>0.52669999999999995</v>
      </c>
    </row>
    <row r="5270" spans="29:47" x14ac:dyDescent="0.2">
      <c r="AC5270" s="50">
        <v>2.6799999999895001</v>
      </c>
      <c r="AU5270" s="200">
        <v>0.52680000000000005</v>
      </c>
    </row>
    <row r="5271" spans="29:47" x14ac:dyDescent="0.2">
      <c r="AC5271" s="50">
        <v>2.6899999999894999</v>
      </c>
      <c r="AU5271" s="200">
        <v>0.52690000000000003</v>
      </c>
    </row>
    <row r="5272" spans="29:47" x14ac:dyDescent="0.2">
      <c r="AC5272" s="50">
        <v>2.6999999999895001</v>
      </c>
      <c r="AU5272" s="200">
        <v>0.52700000000000002</v>
      </c>
    </row>
    <row r="5273" spans="29:47" x14ac:dyDescent="0.2">
      <c r="AC5273" s="50">
        <v>2.7099999999894999</v>
      </c>
      <c r="AU5273" s="200">
        <v>0.52710000000000001</v>
      </c>
    </row>
    <row r="5274" spans="29:47" x14ac:dyDescent="0.2">
      <c r="AC5274" s="50">
        <v>2.7199999999895002</v>
      </c>
      <c r="AU5274" s="200">
        <v>0.5272</v>
      </c>
    </row>
    <row r="5275" spans="29:47" x14ac:dyDescent="0.2">
      <c r="AC5275" s="50">
        <v>2.7299999999894999</v>
      </c>
      <c r="AU5275" s="200">
        <v>0.52729999999999999</v>
      </c>
    </row>
    <row r="5276" spans="29:47" x14ac:dyDescent="0.2">
      <c r="AC5276" s="50">
        <v>2.7399999999895002</v>
      </c>
      <c r="AU5276" s="200">
        <v>0.52739999999999998</v>
      </c>
    </row>
    <row r="5277" spans="29:47" x14ac:dyDescent="0.2">
      <c r="AC5277" s="50">
        <v>2.7499999999895</v>
      </c>
      <c r="AU5277" s="200">
        <v>0.52749999999999997</v>
      </c>
    </row>
    <row r="5278" spans="29:47" x14ac:dyDescent="0.2">
      <c r="AC5278" s="50">
        <v>2.7599999999895002</v>
      </c>
      <c r="AU5278" s="200">
        <v>0.52759999999999996</v>
      </c>
    </row>
    <row r="5279" spans="29:47" x14ac:dyDescent="0.2">
      <c r="AC5279" s="50">
        <v>2.7699999999895</v>
      </c>
      <c r="AU5279" s="200">
        <v>0.52769999999999995</v>
      </c>
    </row>
    <row r="5280" spans="29:47" x14ac:dyDescent="0.2">
      <c r="AC5280" s="50">
        <v>2.7799999999895002</v>
      </c>
      <c r="AU5280" s="200">
        <v>0.52780000000000005</v>
      </c>
    </row>
    <row r="5281" spans="29:47" x14ac:dyDescent="0.2">
      <c r="AC5281" s="50">
        <v>2.7899999999895</v>
      </c>
      <c r="AU5281" s="200">
        <v>0.52790000000000004</v>
      </c>
    </row>
    <row r="5282" spans="29:47" x14ac:dyDescent="0.2">
      <c r="AC5282" s="50">
        <v>2.7999999999895002</v>
      </c>
      <c r="AU5282" s="200">
        <v>0.52800000000000002</v>
      </c>
    </row>
    <row r="5283" spans="29:47" x14ac:dyDescent="0.2">
      <c r="AC5283" s="50">
        <v>2.8099999999895</v>
      </c>
      <c r="AU5283" s="200">
        <v>0.52810000000000001</v>
      </c>
    </row>
    <row r="5284" spans="29:47" x14ac:dyDescent="0.2">
      <c r="AC5284" s="50">
        <v>2.8199999999894998</v>
      </c>
      <c r="AU5284" s="200">
        <v>0.5282</v>
      </c>
    </row>
    <row r="5285" spans="29:47" x14ac:dyDescent="0.2">
      <c r="AC5285" s="50">
        <v>2.8299999999895</v>
      </c>
      <c r="AU5285" s="200">
        <v>0.52829999999999999</v>
      </c>
    </row>
    <row r="5286" spans="29:47" x14ac:dyDescent="0.2">
      <c r="AC5286" s="50">
        <v>2.8399999999894998</v>
      </c>
      <c r="AU5286" s="200">
        <v>0.52839999999999998</v>
      </c>
    </row>
    <row r="5287" spans="29:47" x14ac:dyDescent="0.2">
      <c r="AC5287" s="50">
        <v>2.8499999999895</v>
      </c>
      <c r="AU5287" s="200">
        <v>0.52849999999999997</v>
      </c>
    </row>
    <row r="5288" spans="29:47" x14ac:dyDescent="0.2">
      <c r="AC5288" s="50">
        <v>2.8599999999894998</v>
      </c>
      <c r="AU5288" s="200">
        <v>0.52859999999999996</v>
      </c>
    </row>
    <row r="5289" spans="29:47" x14ac:dyDescent="0.2">
      <c r="AC5289" s="50">
        <v>2.8699999999895001</v>
      </c>
      <c r="AU5289" s="200">
        <v>0.52869999999999995</v>
      </c>
    </row>
    <row r="5290" spans="29:47" x14ac:dyDescent="0.2">
      <c r="AC5290" s="50">
        <v>2.8799999999894998</v>
      </c>
      <c r="AU5290" s="200">
        <v>0.52880000000000005</v>
      </c>
    </row>
    <row r="5291" spans="29:47" x14ac:dyDescent="0.2">
      <c r="AC5291" s="50">
        <v>2.8899999999895001</v>
      </c>
      <c r="AU5291" s="200">
        <v>0.52890000000000004</v>
      </c>
    </row>
    <row r="5292" spans="29:47" x14ac:dyDescent="0.2">
      <c r="AC5292" s="50">
        <v>2.8999999999894999</v>
      </c>
      <c r="AU5292" s="200">
        <v>0.52900000000000003</v>
      </c>
    </row>
    <row r="5293" spans="29:47" x14ac:dyDescent="0.2">
      <c r="AC5293" s="50">
        <v>2.9099999999895001</v>
      </c>
      <c r="AU5293" s="200">
        <v>0.52910000000000001</v>
      </c>
    </row>
    <row r="5294" spans="29:47" x14ac:dyDescent="0.2">
      <c r="AC5294" s="50">
        <v>2.9199999999894999</v>
      </c>
      <c r="AU5294" s="200">
        <v>0.5292</v>
      </c>
    </row>
    <row r="5295" spans="29:47" x14ac:dyDescent="0.2">
      <c r="AC5295" s="50">
        <v>2.9299999999895001</v>
      </c>
      <c r="AU5295" s="200">
        <v>0.52929999999999999</v>
      </c>
    </row>
    <row r="5296" spans="29:47" x14ac:dyDescent="0.2">
      <c r="AC5296" s="50">
        <v>2.9399999999894999</v>
      </c>
      <c r="AU5296" s="200">
        <v>0.52939999999999998</v>
      </c>
    </row>
    <row r="5297" spans="29:47" x14ac:dyDescent="0.2">
      <c r="AC5297" s="50">
        <v>2.9499999999895001</v>
      </c>
      <c r="AU5297" s="200">
        <v>0.52949999999999997</v>
      </c>
    </row>
    <row r="5298" spans="29:47" x14ac:dyDescent="0.2">
      <c r="AC5298" s="50">
        <v>2.9599999999894999</v>
      </c>
      <c r="AU5298" s="200">
        <v>0.52959999999999996</v>
      </c>
    </row>
    <row r="5299" spans="29:47" x14ac:dyDescent="0.2">
      <c r="AC5299" s="50">
        <v>2.9699999999895002</v>
      </c>
      <c r="AU5299" s="200">
        <v>0.52969999999999995</v>
      </c>
    </row>
    <row r="5300" spans="29:47" x14ac:dyDescent="0.2">
      <c r="AC5300" s="50">
        <v>2.9799999999894999</v>
      </c>
      <c r="AU5300" s="200">
        <v>0.52980000000000005</v>
      </c>
    </row>
    <row r="5301" spans="29:47" x14ac:dyDescent="0.2">
      <c r="AC5301" s="50">
        <v>2.9899999999895002</v>
      </c>
      <c r="AU5301" s="200">
        <v>0.52990000000000004</v>
      </c>
    </row>
    <row r="5302" spans="29:47" x14ac:dyDescent="0.2">
      <c r="AC5302" s="50">
        <v>2.9999999999895</v>
      </c>
      <c r="AU5302" s="200">
        <v>0.53</v>
      </c>
    </row>
    <row r="5303" spans="29:47" x14ac:dyDescent="0.2">
      <c r="AC5303" s="50">
        <v>3.0099999999895002</v>
      </c>
      <c r="AU5303" s="200">
        <v>0.53010000000000002</v>
      </c>
    </row>
    <row r="5304" spans="29:47" x14ac:dyDescent="0.2">
      <c r="AC5304" s="50">
        <v>3.0199999999895</v>
      </c>
      <c r="AU5304" s="200">
        <v>0.5302</v>
      </c>
    </row>
    <row r="5305" spans="29:47" x14ac:dyDescent="0.2">
      <c r="AC5305" s="50">
        <v>3.0299999999893998</v>
      </c>
      <c r="AU5305" s="200">
        <v>0.53029999999999999</v>
      </c>
    </row>
    <row r="5306" spans="29:47" x14ac:dyDescent="0.2">
      <c r="AC5306" s="50">
        <v>3.0399999999894001</v>
      </c>
      <c r="AU5306" s="200">
        <v>0.53039999999999998</v>
      </c>
    </row>
    <row r="5307" spans="29:47" x14ac:dyDescent="0.2">
      <c r="AC5307" s="50">
        <v>3.0499999999893999</v>
      </c>
      <c r="AU5307" s="200">
        <v>0.53049999999999997</v>
      </c>
    </row>
    <row r="5308" spans="29:47" x14ac:dyDescent="0.2">
      <c r="AC5308" s="50">
        <v>3.0599999999894001</v>
      </c>
      <c r="AU5308" s="200">
        <v>0.53059999999999996</v>
      </c>
    </row>
    <row r="5309" spans="29:47" x14ac:dyDescent="0.2">
      <c r="AC5309" s="50">
        <v>3.0699999999893999</v>
      </c>
      <c r="AU5309" s="200">
        <v>0.53069999999999995</v>
      </c>
    </row>
    <row r="5310" spans="29:47" x14ac:dyDescent="0.2">
      <c r="AC5310" s="50">
        <v>3.0799999999894001</v>
      </c>
      <c r="AU5310" s="200">
        <v>0.53080000000000005</v>
      </c>
    </row>
    <row r="5311" spans="29:47" x14ac:dyDescent="0.2">
      <c r="AC5311" s="50">
        <v>3.0899999999893999</v>
      </c>
      <c r="AU5311" s="200">
        <v>0.53090000000000004</v>
      </c>
    </row>
    <row r="5312" spans="29:47" x14ac:dyDescent="0.2">
      <c r="AC5312" s="50">
        <v>3.0999999999894001</v>
      </c>
      <c r="AU5312" s="200">
        <v>0.53100000000000003</v>
      </c>
    </row>
    <row r="5313" spans="29:47" x14ac:dyDescent="0.2">
      <c r="AC5313" s="50">
        <v>3.1099999999893999</v>
      </c>
      <c r="AU5313" s="200">
        <v>0.53110000000000002</v>
      </c>
    </row>
    <row r="5314" spans="29:47" x14ac:dyDescent="0.2">
      <c r="AC5314" s="50">
        <v>3.1199999999894001</v>
      </c>
      <c r="AU5314" s="200">
        <v>0.53120000000000001</v>
      </c>
    </row>
    <row r="5315" spans="29:47" x14ac:dyDescent="0.2">
      <c r="AC5315" s="50">
        <v>3.1299999999893999</v>
      </c>
      <c r="AU5315" s="200">
        <v>0.53129999999999999</v>
      </c>
    </row>
    <row r="5316" spans="29:47" x14ac:dyDescent="0.2">
      <c r="AC5316" s="50">
        <v>3.1399999999894002</v>
      </c>
      <c r="AU5316" s="200">
        <v>0.53139999999999998</v>
      </c>
    </row>
    <row r="5317" spans="29:47" x14ac:dyDescent="0.2">
      <c r="AC5317" s="50">
        <v>3.1499999999893999</v>
      </c>
      <c r="AU5317" s="200">
        <v>0.53149999999999997</v>
      </c>
    </row>
    <row r="5318" spans="29:47" x14ac:dyDescent="0.2">
      <c r="AC5318" s="50">
        <v>3.1599999999894002</v>
      </c>
      <c r="AU5318" s="200">
        <v>0.53159999999999996</v>
      </c>
    </row>
    <row r="5319" spans="29:47" x14ac:dyDescent="0.2">
      <c r="AC5319" s="50">
        <v>3.1699999999894</v>
      </c>
      <c r="AU5319" s="200">
        <v>0.53169999999999995</v>
      </c>
    </row>
    <row r="5320" spans="29:47" x14ac:dyDescent="0.2">
      <c r="AC5320" s="50">
        <v>3.1799999999894002</v>
      </c>
      <c r="AU5320" s="200">
        <v>0.53180000000000005</v>
      </c>
    </row>
    <row r="5321" spans="29:47" x14ac:dyDescent="0.2">
      <c r="AC5321" s="50">
        <v>3.1899999999894</v>
      </c>
      <c r="AU5321" s="200">
        <v>0.53190000000000004</v>
      </c>
    </row>
    <row r="5322" spans="29:47" x14ac:dyDescent="0.2">
      <c r="AC5322" s="50">
        <v>3.1999999999894002</v>
      </c>
      <c r="AU5322" s="200">
        <v>0.53200000000000003</v>
      </c>
    </row>
    <row r="5323" spans="29:47" x14ac:dyDescent="0.2">
      <c r="AC5323" s="50">
        <v>3.2099999999894</v>
      </c>
      <c r="AU5323" s="200">
        <v>0.53210000000000002</v>
      </c>
    </row>
    <row r="5324" spans="29:47" x14ac:dyDescent="0.2">
      <c r="AC5324" s="50">
        <v>3.2199999999893998</v>
      </c>
      <c r="AU5324" s="200">
        <v>0.53220000000000001</v>
      </c>
    </row>
    <row r="5325" spans="29:47" x14ac:dyDescent="0.2">
      <c r="AC5325" s="50">
        <v>3.2299999999894</v>
      </c>
      <c r="AU5325" s="200">
        <v>0.5323</v>
      </c>
    </row>
    <row r="5326" spans="29:47" x14ac:dyDescent="0.2">
      <c r="AC5326" s="50">
        <v>3.2399999999893998</v>
      </c>
      <c r="AU5326" s="200">
        <v>0.53239999999999998</v>
      </c>
    </row>
    <row r="5327" spans="29:47" x14ac:dyDescent="0.2">
      <c r="AC5327" s="50">
        <v>3.2499999999894</v>
      </c>
      <c r="AU5327" s="200">
        <v>0.53249999999999997</v>
      </c>
    </row>
    <row r="5328" spans="29:47" x14ac:dyDescent="0.2">
      <c r="AC5328" s="50">
        <v>3.2599999999893998</v>
      </c>
      <c r="AU5328" s="200">
        <v>0.53259999999999996</v>
      </c>
    </row>
    <row r="5329" spans="29:47" x14ac:dyDescent="0.2">
      <c r="AC5329" s="50">
        <v>3.2699999999894001</v>
      </c>
      <c r="AU5329" s="200">
        <v>0.53269999999999995</v>
      </c>
    </row>
    <row r="5330" spans="29:47" x14ac:dyDescent="0.2">
      <c r="AC5330" s="50">
        <v>3.2799999999893998</v>
      </c>
      <c r="AU5330" s="200">
        <v>0.53280000000000005</v>
      </c>
    </row>
    <row r="5331" spans="29:47" x14ac:dyDescent="0.2">
      <c r="AC5331" s="50">
        <v>3.2899999999894001</v>
      </c>
      <c r="AU5331" s="200">
        <v>0.53290000000000004</v>
      </c>
    </row>
    <row r="5332" spans="29:47" x14ac:dyDescent="0.2">
      <c r="AC5332" s="50">
        <v>3.2999999999893999</v>
      </c>
      <c r="AU5332" s="200">
        <v>0.53300000000000003</v>
      </c>
    </row>
    <row r="5333" spans="29:47" x14ac:dyDescent="0.2">
      <c r="AC5333" s="50">
        <v>3.3099999999894001</v>
      </c>
      <c r="AU5333" s="200">
        <v>0.53310000000000002</v>
      </c>
    </row>
    <row r="5334" spans="29:47" x14ac:dyDescent="0.2">
      <c r="AC5334" s="50">
        <v>3.3199999999893999</v>
      </c>
      <c r="AU5334" s="200">
        <v>0.53320000000000001</v>
      </c>
    </row>
    <row r="5335" spans="29:47" x14ac:dyDescent="0.2">
      <c r="AC5335" s="50">
        <v>3.3299999999894001</v>
      </c>
      <c r="AU5335" s="200">
        <v>0.5333</v>
      </c>
    </row>
    <row r="5336" spans="29:47" x14ac:dyDescent="0.2">
      <c r="AC5336" s="50">
        <v>3.3399999999893999</v>
      </c>
      <c r="AU5336" s="200">
        <v>0.53339999999999999</v>
      </c>
    </row>
    <row r="5337" spans="29:47" x14ac:dyDescent="0.2">
      <c r="AC5337" s="50">
        <v>3.3499999999894001</v>
      </c>
      <c r="AU5337" s="200">
        <v>0.53349999999999997</v>
      </c>
    </row>
    <row r="5338" spans="29:47" x14ac:dyDescent="0.2">
      <c r="AC5338" s="50">
        <v>3.3599999999893999</v>
      </c>
      <c r="AU5338" s="200">
        <v>0.53359999999999996</v>
      </c>
    </row>
    <row r="5339" spans="29:47" x14ac:dyDescent="0.2">
      <c r="AC5339" s="50">
        <v>3.3699999999894001</v>
      </c>
      <c r="AU5339" s="200">
        <v>0.53369999999999995</v>
      </c>
    </row>
    <row r="5340" spans="29:47" x14ac:dyDescent="0.2">
      <c r="AC5340" s="50">
        <v>3.3799999999893999</v>
      </c>
      <c r="AU5340" s="200">
        <v>0.53380000000000005</v>
      </c>
    </row>
    <row r="5341" spans="29:47" x14ac:dyDescent="0.2">
      <c r="AC5341" s="50">
        <v>3.3899999999894002</v>
      </c>
      <c r="AU5341" s="200">
        <v>0.53390000000000004</v>
      </c>
    </row>
    <row r="5342" spans="29:47" x14ac:dyDescent="0.2">
      <c r="AC5342" s="50">
        <v>3.3999999999893999</v>
      </c>
      <c r="AU5342" s="200">
        <v>0.53400000000000003</v>
      </c>
    </row>
    <row r="5343" spans="29:47" x14ac:dyDescent="0.2">
      <c r="AC5343" s="50">
        <v>3.4099999999894002</v>
      </c>
      <c r="AU5343" s="200">
        <v>0.53410000000000002</v>
      </c>
    </row>
    <row r="5344" spans="29:47" x14ac:dyDescent="0.2">
      <c r="AC5344" s="50">
        <v>3.4199999999894</v>
      </c>
      <c r="AU5344" s="200">
        <v>0.53420000000000001</v>
      </c>
    </row>
    <row r="5345" spans="29:47" x14ac:dyDescent="0.2">
      <c r="AC5345" s="50">
        <v>3.4299999999894002</v>
      </c>
      <c r="AU5345" s="200">
        <v>0.5343</v>
      </c>
    </row>
    <row r="5346" spans="29:47" x14ac:dyDescent="0.2">
      <c r="AC5346" s="50">
        <v>3.4399999999894</v>
      </c>
      <c r="AU5346" s="200">
        <v>0.53439999999999999</v>
      </c>
    </row>
    <row r="5347" spans="29:47" x14ac:dyDescent="0.2">
      <c r="AC5347" s="50">
        <v>3.4499999999894002</v>
      </c>
      <c r="AU5347" s="200">
        <v>0.53449999999999998</v>
      </c>
    </row>
    <row r="5348" spans="29:47" x14ac:dyDescent="0.2">
      <c r="AC5348" s="50">
        <v>3.4599999999894</v>
      </c>
      <c r="AU5348" s="200">
        <v>0.53459999999999996</v>
      </c>
    </row>
    <row r="5349" spans="29:47" x14ac:dyDescent="0.2">
      <c r="AC5349" s="50">
        <v>3.4699999999893998</v>
      </c>
      <c r="AU5349" s="200">
        <v>0.53469999999999995</v>
      </c>
    </row>
    <row r="5350" spans="29:47" x14ac:dyDescent="0.2">
      <c r="AC5350" s="50">
        <v>3.4799999999894</v>
      </c>
      <c r="AU5350" s="200">
        <v>0.53480000000000005</v>
      </c>
    </row>
    <row r="5351" spans="29:47" x14ac:dyDescent="0.2">
      <c r="AC5351" s="50">
        <v>3.4899999999893998</v>
      </c>
      <c r="AU5351" s="200">
        <v>0.53490000000000004</v>
      </c>
    </row>
    <row r="5352" spans="29:47" x14ac:dyDescent="0.2">
      <c r="AC5352" s="50">
        <v>3.4999999999894</v>
      </c>
      <c r="AU5352" s="200">
        <v>0.53500000000000003</v>
      </c>
    </row>
    <row r="5353" spans="29:47" x14ac:dyDescent="0.2">
      <c r="AC5353" s="50">
        <v>3.5099999999893998</v>
      </c>
      <c r="AU5353" s="200">
        <v>0.53510000000000002</v>
      </c>
    </row>
    <row r="5354" spans="29:47" x14ac:dyDescent="0.2">
      <c r="AC5354" s="50">
        <v>3.5199999999894001</v>
      </c>
      <c r="AU5354" s="200">
        <v>0.53520000000000001</v>
      </c>
    </row>
    <row r="5355" spans="29:47" x14ac:dyDescent="0.2">
      <c r="AC5355" s="50">
        <v>3.5299999999893998</v>
      </c>
      <c r="AU5355" s="200">
        <v>0.5353</v>
      </c>
    </row>
    <row r="5356" spans="29:47" x14ac:dyDescent="0.2">
      <c r="AC5356" s="50">
        <v>3.5399999999893002</v>
      </c>
      <c r="AU5356" s="200">
        <v>0.53539999999999999</v>
      </c>
    </row>
    <row r="5357" spans="29:47" x14ac:dyDescent="0.2">
      <c r="AC5357" s="50">
        <v>3.5499999999892999</v>
      </c>
      <c r="AU5357" s="200">
        <v>0.53549999999999998</v>
      </c>
    </row>
    <row r="5358" spans="29:47" x14ac:dyDescent="0.2">
      <c r="AC5358" s="50">
        <v>3.5599999999893002</v>
      </c>
      <c r="AU5358" s="200">
        <v>0.53559999999999997</v>
      </c>
    </row>
    <row r="5359" spans="29:47" x14ac:dyDescent="0.2">
      <c r="AC5359" s="50">
        <v>3.5699999999893</v>
      </c>
      <c r="AU5359" s="200">
        <v>0.53569999999999995</v>
      </c>
    </row>
    <row r="5360" spans="29:47" x14ac:dyDescent="0.2">
      <c r="AC5360" s="50">
        <v>3.5799999999893002</v>
      </c>
      <c r="AU5360" s="200">
        <v>0.53580000000000005</v>
      </c>
    </row>
    <row r="5361" spans="29:47" x14ac:dyDescent="0.2">
      <c r="AC5361" s="50">
        <v>3.5899999999893</v>
      </c>
      <c r="AU5361" s="200">
        <v>0.53590000000000004</v>
      </c>
    </row>
    <row r="5362" spans="29:47" x14ac:dyDescent="0.2">
      <c r="AC5362" s="50">
        <v>3.5999999999893002</v>
      </c>
      <c r="AU5362" s="200">
        <v>0.53600000000000003</v>
      </c>
    </row>
    <row r="5363" spans="29:47" x14ac:dyDescent="0.2">
      <c r="AC5363" s="50">
        <v>3.6099999999893</v>
      </c>
      <c r="AU5363" s="200">
        <v>0.53610000000000002</v>
      </c>
    </row>
    <row r="5364" spans="29:47" x14ac:dyDescent="0.2">
      <c r="AC5364" s="50">
        <v>3.6199999999893002</v>
      </c>
      <c r="AU5364" s="200">
        <v>0.53620000000000001</v>
      </c>
    </row>
    <row r="5365" spans="29:47" x14ac:dyDescent="0.2">
      <c r="AC5365" s="50">
        <v>3.6299999999893</v>
      </c>
      <c r="AU5365" s="200">
        <v>0.5363</v>
      </c>
    </row>
    <row r="5366" spans="29:47" x14ac:dyDescent="0.2">
      <c r="AC5366" s="50">
        <v>3.6399999999892998</v>
      </c>
      <c r="AU5366" s="200">
        <v>0.53639999999999999</v>
      </c>
    </row>
    <row r="5367" spans="29:47" x14ac:dyDescent="0.2">
      <c r="AC5367" s="50">
        <v>3.6499999999893</v>
      </c>
      <c r="AU5367" s="200">
        <v>0.53649999999999998</v>
      </c>
    </row>
    <row r="5368" spans="29:47" x14ac:dyDescent="0.2">
      <c r="AC5368" s="50">
        <v>3.6599999999892998</v>
      </c>
      <c r="AU5368" s="200">
        <v>0.53659999999999997</v>
      </c>
    </row>
    <row r="5369" spans="29:47" x14ac:dyDescent="0.2">
      <c r="AC5369" s="50">
        <v>3.6699999999893</v>
      </c>
      <c r="AU5369" s="200">
        <v>0.53669999999999995</v>
      </c>
    </row>
    <row r="5370" spans="29:47" x14ac:dyDescent="0.2">
      <c r="AC5370" s="50">
        <v>3.6799999999892998</v>
      </c>
      <c r="AU5370" s="200">
        <v>0.53680000000000005</v>
      </c>
    </row>
    <row r="5371" spans="29:47" x14ac:dyDescent="0.2">
      <c r="AC5371" s="50">
        <v>3.6899999999893001</v>
      </c>
      <c r="AU5371" s="200">
        <v>0.53690000000000004</v>
      </c>
    </row>
    <row r="5372" spans="29:47" x14ac:dyDescent="0.2">
      <c r="AC5372" s="50">
        <v>3.6999999999892998</v>
      </c>
      <c r="AU5372" s="200">
        <v>0.53700000000000003</v>
      </c>
    </row>
    <row r="5373" spans="29:47" x14ac:dyDescent="0.2">
      <c r="AC5373" s="50">
        <v>3.7099999999893001</v>
      </c>
      <c r="AU5373" s="200">
        <v>0.53710000000000002</v>
      </c>
    </row>
    <row r="5374" spans="29:47" x14ac:dyDescent="0.2">
      <c r="AC5374" s="50">
        <v>3.7199999999892999</v>
      </c>
      <c r="AU5374" s="200">
        <v>0.53720000000000001</v>
      </c>
    </row>
    <row r="5375" spans="29:47" x14ac:dyDescent="0.2">
      <c r="AC5375" s="50">
        <v>3.7299999999893001</v>
      </c>
      <c r="AU5375" s="200">
        <v>0.5373</v>
      </c>
    </row>
    <row r="5376" spans="29:47" x14ac:dyDescent="0.2">
      <c r="AC5376" s="50">
        <v>3.7399999999892999</v>
      </c>
      <c r="AU5376" s="200">
        <v>0.53739999999999999</v>
      </c>
    </row>
    <row r="5377" spans="29:47" x14ac:dyDescent="0.2">
      <c r="AC5377" s="50">
        <v>3.7499999999893001</v>
      </c>
      <c r="AU5377" s="200">
        <v>0.53749999999999998</v>
      </c>
    </row>
    <row r="5378" spans="29:47" x14ac:dyDescent="0.2">
      <c r="AC5378" s="50">
        <v>3.7599999999892999</v>
      </c>
      <c r="AU5378" s="200">
        <v>0.53759999999999997</v>
      </c>
    </row>
    <row r="5379" spans="29:47" x14ac:dyDescent="0.2">
      <c r="AC5379" s="50">
        <v>3.7699999999893001</v>
      </c>
      <c r="AU5379" s="200">
        <v>0.53769999999999996</v>
      </c>
    </row>
    <row r="5380" spans="29:47" x14ac:dyDescent="0.2">
      <c r="AC5380" s="50">
        <v>3.7799999999892999</v>
      </c>
      <c r="AU5380" s="200">
        <v>0.53779999999999994</v>
      </c>
    </row>
    <row r="5381" spans="29:47" x14ac:dyDescent="0.2">
      <c r="AC5381" s="50">
        <v>3.7899999999893002</v>
      </c>
      <c r="AU5381" s="200">
        <v>0.53790000000000004</v>
      </c>
    </row>
    <row r="5382" spans="29:47" x14ac:dyDescent="0.2">
      <c r="AC5382" s="50">
        <v>3.7999999999892999</v>
      </c>
      <c r="AU5382" s="200">
        <v>0.53800000000000003</v>
      </c>
    </row>
    <row r="5383" spans="29:47" x14ac:dyDescent="0.2">
      <c r="AC5383" s="50">
        <v>3.8099999999893002</v>
      </c>
      <c r="AU5383" s="200">
        <v>0.53810000000000002</v>
      </c>
    </row>
    <row r="5384" spans="29:47" x14ac:dyDescent="0.2">
      <c r="AC5384" s="50">
        <v>3.8199999999893</v>
      </c>
      <c r="AU5384" s="200">
        <v>0.53820000000000001</v>
      </c>
    </row>
    <row r="5385" spans="29:47" x14ac:dyDescent="0.2">
      <c r="AC5385" s="50">
        <v>3.8299999999893002</v>
      </c>
      <c r="AU5385" s="200">
        <v>0.5383</v>
      </c>
    </row>
    <row r="5386" spans="29:47" x14ac:dyDescent="0.2">
      <c r="AC5386" s="50">
        <v>3.8399999999893</v>
      </c>
      <c r="AU5386" s="200">
        <v>0.53839999999999999</v>
      </c>
    </row>
    <row r="5387" spans="29:47" x14ac:dyDescent="0.2">
      <c r="AC5387" s="50">
        <v>3.8499999999893002</v>
      </c>
      <c r="AU5387" s="200">
        <v>0.53849999999999998</v>
      </c>
    </row>
    <row r="5388" spans="29:47" x14ac:dyDescent="0.2">
      <c r="AC5388" s="50">
        <v>3.8599999999893</v>
      </c>
      <c r="AU5388" s="200">
        <v>0.53859999999999997</v>
      </c>
    </row>
    <row r="5389" spans="29:47" x14ac:dyDescent="0.2">
      <c r="AC5389" s="50">
        <v>3.8699999999893002</v>
      </c>
      <c r="AU5389" s="200">
        <v>0.53869999999999996</v>
      </c>
    </row>
    <row r="5390" spans="29:47" x14ac:dyDescent="0.2">
      <c r="AC5390" s="50">
        <v>3.8799999999893</v>
      </c>
      <c r="AU5390" s="200">
        <v>0.53879999999999995</v>
      </c>
    </row>
    <row r="5391" spans="29:47" x14ac:dyDescent="0.2">
      <c r="AC5391" s="50">
        <v>3.8899999999892998</v>
      </c>
      <c r="AU5391" s="200">
        <v>0.53890000000000005</v>
      </c>
    </row>
    <row r="5392" spans="29:47" x14ac:dyDescent="0.2">
      <c r="AC5392" s="50">
        <v>3.8999999999893</v>
      </c>
      <c r="AU5392" s="200">
        <v>0.53900000000000003</v>
      </c>
    </row>
    <row r="5393" spans="29:47" x14ac:dyDescent="0.2">
      <c r="AC5393" s="50">
        <v>3.9099999999892998</v>
      </c>
      <c r="AU5393" s="200">
        <v>0.53910000000000002</v>
      </c>
    </row>
    <row r="5394" spans="29:47" x14ac:dyDescent="0.2">
      <c r="AC5394" s="50">
        <v>3.9199999999893</v>
      </c>
      <c r="AU5394" s="200">
        <v>0.53920000000000001</v>
      </c>
    </row>
    <row r="5395" spans="29:47" x14ac:dyDescent="0.2">
      <c r="AC5395" s="50">
        <v>3.9299999999892998</v>
      </c>
      <c r="AU5395" s="200">
        <v>0.5393</v>
      </c>
    </row>
    <row r="5396" spans="29:47" x14ac:dyDescent="0.2">
      <c r="AC5396" s="50">
        <v>3.9399999999893001</v>
      </c>
      <c r="AU5396" s="200">
        <v>0.53939999999999999</v>
      </c>
    </row>
    <row r="5397" spans="29:47" x14ac:dyDescent="0.2">
      <c r="AC5397" s="50">
        <v>3.9499999999892998</v>
      </c>
      <c r="AU5397" s="200">
        <v>0.53949999999999998</v>
      </c>
    </row>
    <row r="5398" spans="29:47" x14ac:dyDescent="0.2">
      <c r="AC5398" s="50">
        <v>3.9599999999893001</v>
      </c>
      <c r="AU5398" s="200">
        <v>0.53959999999999997</v>
      </c>
    </row>
    <row r="5399" spans="29:47" x14ac:dyDescent="0.2">
      <c r="AC5399" s="50">
        <v>3.9699999999892999</v>
      </c>
      <c r="AU5399" s="200">
        <v>0.53969999999999996</v>
      </c>
    </row>
    <row r="5400" spans="29:47" x14ac:dyDescent="0.2">
      <c r="AC5400" s="50">
        <v>3.9799999999893001</v>
      </c>
      <c r="AU5400" s="200">
        <v>0.53979999999999995</v>
      </c>
    </row>
    <row r="5401" spans="29:47" x14ac:dyDescent="0.2">
      <c r="AC5401" s="50">
        <v>3.9899999999892999</v>
      </c>
      <c r="AU5401" s="200">
        <v>0.53990000000000005</v>
      </c>
    </row>
    <row r="5402" spans="29:47" x14ac:dyDescent="0.2">
      <c r="AC5402" s="50">
        <v>3.9999999999893001</v>
      </c>
      <c r="AU5402" s="200">
        <v>0.54</v>
      </c>
    </row>
    <row r="5403" spans="29:47" x14ac:dyDescent="0.2">
      <c r="AU5403" s="200">
        <v>0.54010000000000002</v>
      </c>
    </row>
    <row r="5404" spans="29:47" x14ac:dyDescent="0.2">
      <c r="AU5404" s="200">
        <v>0.54020000000000001</v>
      </c>
    </row>
    <row r="5405" spans="29:47" x14ac:dyDescent="0.2">
      <c r="AU5405" s="200">
        <v>0.5403</v>
      </c>
    </row>
    <row r="5406" spans="29:47" x14ac:dyDescent="0.2">
      <c r="AU5406" s="200">
        <v>0.54039999999999999</v>
      </c>
    </row>
    <row r="5407" spans="29:47" x14ac:dyDescent="0.2">
      <c r="AU5407" s="200">
        <v>0.54049999999999998</v>
      </c>
    </row>
    <row r="5408" spans="29:47" x14ac:dyDescent="0.2">
      <c r="AU5408" s="200">
        <v>0.54059999999999997</v>
      </c>
    </row>
    <row r="5409" spans="47:47" x14ac:dyDescent="0.2">
      <c r="AU5409" s="200">
        <v>0.54069999999999996</v>
      </c>
    </row>
    <row r="5410" spans="47:47" x14ac:dyDescent="0.2">
      <c r="AU5410" s="200">
        <v>0.54079999999999995</v>
      </c>
    </row>
    <row r="5411" spans="47:47" x14ac:dyDescent="0.2">
      <c r="AU5411" s="200">
        <v>0.54090000000000005</v>
      </c>
    </row>
    <row r="5412" spans="47:47" x14ac:dyDescent="0.2">
      <c r="AU5412" s="200">
        <v>0.54100000000000004</v>
      </c>
    </row>
    <row r="5413" spans="47:47" x14ac:dyDescent="0.2">
      <c r="AU5413" s="200">
        <v>0.54110000000000003</v>
      </c>
    </row>
    <row r="5414" spans="47:47" x14ac:dyDescent="0.2">
      <c r="AU5414" s="200">
        <v>0.54120000000000001</v>
      </c>
    </row>
    <row r="5415" spans="47:47" x14ac:dyDescent="0.2">
      <c r="AU5415" s="200">
        <v>0.5413</v>
      </c>
    </row>
    <row r="5416" spans="47:47" x14ac:dyDescent="0.2">
      <c r="AU5416" s="200">
        <v>0.54139999999999999</v>
      </c>
    </row>
    <row r="5417" spans="47:47" x14ac:dyDescent="0.2">
      <c r="AU5417" s="200">
        <v>0.54149999999999998</v>
      </c>
    </row>
    <row r="5418" spans="47:47" x14ac:dyDescent="0.2">
      <c r="AU5418" s="200">
        <v>0.54159999999999997</v>
      </c>
    </row>
    <row r="5419" spans="47:47" x14ac:dyDescent="0.2">
      <c r="AU5419" s="200">
        <v>0.54169999999999996</v>
      </c>
    </row>
    <row r="5420" spans="47:47" x14ac:dyDescent="0.2">
      <c r="AU5420" s="200">
        <v>0.54179999999999995</v>
      </c>
    </row>
    <row r="5421" spans="47:47" x14ac:dyDescent="0.2">
      <c r="AU5421" s="200">
        <v>0.54190000000000005</v>
      </c>
    </row>
    <row r="5422" spans="47:47" x14ac:dyDescent="0.2">
      <c r="AU5422" s="200">
        <v>0.54200000000000004</v>
      </c>
    </row>
    <row r="5423" spans="47:47" x14ac:dyDescent="0.2">
      <c r="AU5423" s="200">
        <v>0.54210000000000003</v>
      </c>
    </row>
    <row r="5424" spans="47:47" x14ac:dyDescent="0.2">
      <c r="AU5424" s="200">
        <v>0.54220000000000002</v>
      </c>
    </row>
    <row r="5425" spans="47:47" x14ac:dyDescent="0.2">
      <c r="AU5425" s="200">
        <v>0.5423</v>
      </c>
    </row>
    <row r="5426" spans="47:47" x14ac:dyDescent="0.2">
      <c r="AU5426" s="200">
        <v>0.54239999999999999</v>
      </c>
    </row>
    <row r="5427" spans="47:47" x14ac:dyDescent="0.2">
      <c r="AU5427" s="200">
        <v>0.54249999999999998</v>
      </c>
    </row>
    <row r="5428" spans="47:47" x14ac:dyDescent="0.2">
      <c r="AU5428" s="200">
        <v>0.54259999999999997</v>
      </c>
    </row>
    <row r="5429" spans="47:47" x14ac:dyDescent="0.2">
      <c r="AU5429" s="200">
        <v>0.54269999999999996</v>
      </c>
    </row>
    <row r="5430" spans="47:47" x14ac:dyDescent="0.2">
      <c r="AU5430" s="200">
        <v>0.54279999999999995</v>
      </c>
    </row>
    <row r="5431" spans="47:47" x14ac:dyDescent="0.2">
      <c r="AU5431" s="200">
        <v>0.54290000000000005</v>
      </c>
    </row>
    <row r="5432" spans="47:47" x14ac:dyDescent="0.2">
      <c r="AU5432" s="200">
        <v>0.54300000000000004</v>
      </c>
    </row>
    <row r="5433" spans="47:47" x14ac:dyDescent="0.2">
      <c r="AU5433" s="200">
        <v>0.54310000000000003</v>
      </c>
    </row>
    <row r="5434" spans="47:47" x14ac:dyDescent="0.2">
      <c r="AU5434" s="200">
        <v>0.54320000000000002</v>
      </c>
    </row>
    <row r="5435" spans="47:47" x14ac:dyDescent="0.2">
      <c r="AU5435" s="200">
        <v>0.54330000000000001</v>
      </c>
    </row>
    <row r="5436" spans="47:47" x14ac:dyDescent="0.2">
      <c r="AU5436" s="200">
        <v>0.54339999999999999</v>
      </c>
    </row>
    <row r="5437" spans="47:47" x14ac:dyDescent="0.2">
      <c r="AU5437" s="200">
        <v>0.54349999999999998</v>
      </c>
    </row>
    <row r="5438" spans="47:47" x14ac:dyDescent="0.2">
      <c r="AU5438" s="200">
        <v>0.54359999999999997</v>
      </c>
    </row>
    <row r="5439" spans="47:47" x14ac:dyDescent="0.2">
      <c r="AU5439" s="200">
        <v>0.54369999999999996</v>
      </c>
    </row>
    <row r="5440" spans="47:47" x14ac:dyDescent="0.2">
      <c r="AU5440" s="200">
        <v>0.54379999999999995</v>
      </c>
    </row>
    <row r="5441" spans="47:47" x14ac:dyDescent="0.2">
      <c r="AU5441" s="200">
        <v>0.54390000000000005</v>
      </c>
    </row>
    <row r="5442" spans="47:47" x14ac:dyDescent="0.2">
      <c r="AU5442" s="200">
        <v>0.54400000000000004</v>
      </c>
    </row>
    <row r="5443" spans="47:47" x14ac:dyDescent="0.2">
      <c r="AU5443" s="200">
        <v>0.54410000000000003</v>
      </c>
    </row>
    <row r="5444" spans="47:47" x14ac:dyDescent="0.2">
      <c r="AU5444" s="200">
        <v>0.54420000000000002</v>
      </c>
    </row>
    <row r="5445" spans="47:47" x14ac:dyDescent="0.2">
      <c r="AU5445" s="200">
        <v>0.54430000000000001</v>
      </c>
    </row>
    <row r="5446" spans="47:47" x14ac:dyDescent="0.2">
      <c r="AU5446" s="200">
        <v>0.5444</v>
      </c>
    </row>
    <row r="5447" spans="47:47" x14ac:dyDescent="0.2">
      <c r="AU5447" s="200">
        <v>0.54449999999999998</v>
      </c>
    </row>
    <row r="5448" spans="47:47" x14ac:dyDescent="0.2">
      <c r="AU5448" s="200">
        <v>0.54459999999999997</v>
      </c>
    </row>
    <row r="5449" spans="47:47" x14ac:dyDescent="0.2">
      <c r="AU5449" s="200">
        <v>0.54469999999999996</v>
      </c>
    </row>
    <row r="5450" spans="47:47" x14ac:dyDescent="0.2">
      <c r="AU5450" s="200">
        <v>0.54479999999999995</v>
      </c>
    </row>
    <row r="5451" spans="47:47" x14ac:dyDescent="0.2">
      <c r="AU5451" s="200">
        <v>0.54490000000000005</v>
      </c>
    </row>
    <row r="5452" spans="47:47" x14ac:dyDescent="0.2">
      <c r="AU5452" s="200">
        <v>0.54500000000000004</v>
      </c>
    </row>
    <row r="5453" spans="47:47" x14ac:dyDescent="0.2">
      <c r="AU5453" s="200">
        <v>0.54510000000000003</v>
      </c>
    </row>
    <row r="5454" spans="47:47" x14ac:dyDescent="0.2">
      <c r="AU5454" s="200">
        <v>0.54520000000000002</v>
      </c>
    </row>
    <row r="5455" spans="47:47" x14ac:dyDescent="0.2">
      <c r="AU5455" s="200">
        <v>0.54530000000000001</v>
      </c>
    </row>
    <row r="5456" spans="47:47" x14ac:dyDescent="0.2">
      <c r="AU5456" s="200">
        <v>0.5454</v>
      </c>
    </row>
    <row r="5457" spans="47:47" x14ac:dyDescent="0.2">
      <c r="AU5457" s="200">
        <v>0.54549999999999998</v>
      </c>
    </row>
    <row r="5458" spans="47:47" x14ac:dyDescent="0.2">
      <c r="AU5458" s="200">
        <v>0.54559999999999997</v>
      </c>
    </row>
    <row r="5459" spans="47:47" x14ac:dyDescent="0.2">
      <c r="AU5459" s="200">
        <v>0.54569999999999996</v>
      </c>
    </row>
    <row r="5460" spans="47:47" x14ac:dyDescent="0.2">
      <c r="AU5460" s="200">
        <v>0.54579999999999995</v>
      </c>
    </row>
    <row r="5461" spans="47:47" x14ac:dyDescent="0.2">
      <c r="AU5461" s="200">
        <v>0.54590000000000005</v>
      </c>
    </row>
    <row r="5462" spans="47:47" x14ac:dyDescent="0.2">
      <c r="AU5462" s="200">
        <v>0.54600000000000004</v>
      </c>
    </row>
    <row r="5463" spans="47:47" x14ac:dyDescent="0.2">
      <c r="AU5463" s="200">
        <v>0.54610000000000003</v>
      </c>
    </row>
    <row r="5464" spans="47:47" x14ac:dyDescent="0.2">
      <c r="AU5464" s="200">
        <v>0.54620000000000002</v>
      </c>
    </row>
    <row r="5465" spans="47:47" x14ac:dyDescent="0.2">
      <c r="AU5465" s="200">
        <v>0.54630000000000001</v>
      </c>
    </row>
    <row r="5466" spans="47:47" x14ac:dyDescent="0.2">
      <c r="AU5466" s="200">
        <v>0.5464</v>
      </c>
    </row>
    <row r="5467" spans="47:47" x14ac:dyDescent="0.2">
      <c r="AU5467" s="200">
        <v>0.54649999999999999</v>
      </c>
    </row>
    <row r="5468" spans="47:47" x14ac:dyDescent="0.2">
      <c r="AU5468" s="200">
        <v>0.54659999999999997</v>
      </c>
    </row>
    <row r="5469" spans="47:47" x14ac:dyDescent="0.2">
      <c r="AU5469" s="200">
        <v>0.54669999999999996</v>
      </c>
    </row>
    <row r="5470" spans="47:47" x14ac:dyDescent="0.2">
      <c r="AU5470" s="200">
        <v>0.54679999999999995</v>
      </c>
    </row>
    <row r="5471" spans="47:47" x14ac:dyDescent="0.2">
      <c r="AU5471" s="200">
        <v>0.54690000000000005</v>
      </c>
    </row>
    <row r="5472" spans="47:47" x14ac:dyDescent="0.2">
      <c r="AU5472" s="200">
        <v>0.54700000000000004</v>
      </c>
    </row>
    <row r="5473" spans="47:47" x14ac:dyDescent="0.2">
      <c r="AU5473" s="200">
        <v>0.54710000000000003</v>
      </c>
    </row>
    <row r="5474" spans="47:47" x14ac:dyDescent="0.2">
      <c r="AU5474" s="200">
        <v>0.54720000000000002</v>
      </c>
    </row>
    <row r="5475" spans="47:47" x14ac:dyDescent="0.2">
      <c r="AU5475" s="200">
        <v>0.54730000000000001</v>
      </c>
    </row>
    <row r="5476" spans="47:47" x14ac:dyDescent="0.2">
      <c r="AU5476" s="200">
        <v>0.5474</v>
      </c>
    </row>
    <row r="5477" spans="47:47" x14ac:dyDescent="0.2">
      <c r="AU5477" s="200">
        <v>0.54749999999999999</v>
      </c>
    </row>
    <row r="5478" spans="47:47" x14ac:dyDescent="0.2">
      <c r="AU5478" s="200">
        <v>0.54759999999999998</v>
      </c>
    </row>
    <row r="5479" spans="47:47" x14ac:dyDescent="0.2">
      <c r="AU5479" s="200">
        <v>0.54769999999999996</v>
      </c>
    </row>
    <row r="5480" spans="47:47" x14ac:dyDescent="0.2">
      <c r="AU5480" s="200">
        <v>0.54779999999999995</v>
      </c>
    </row>
    <row r="5481" spans="47:47" x14ac:dyDescent="0.2">
      <c r="AU5481" s="200">
        <v>0.54790000000000005</v>
      </c>
    </row>
    <row r="5482" spans="47:47" x14ac:dyDescent="0.2">
      <c r="AU5482" s="200">
        <v>0.54800000000000004</v>
      </c>
    </row>
    <row r="5483" spans="47:47" x14ac:dyDescent="0.2">
      <c r="AU5483" s="200">
        <v>0.54810000000000003</v>
      </c>
    </row>
    <row r="5484" spans="47:47" x14ac:dyDescent="0.2">
      <c r="AU5484" s="200">
        <v>0.54820000000000002</v>
      </c>
    </row>
    <row r="5485" spans="47:47" x14ac:dyDescent="0.2">
      <c r="AU5485" s="200">
        <v>0.54830000000000001</v>
      </c>
    </row>
    <row r="5486" spans="47:47" x14ac:dyDescent="0.2">
      <c r="AU5486" s="200">
        <v>0.5484</v>
      </c>
    </row>
    <row r="5487" spans="47:47" x14ac:dyDescent="0.2">
      <c r="AU5487" s="200">
        <v>0.54849999999999999</v>
      </c>
    </row>
    <row r="5488" spans="47:47" x14ac:dyDescent="0.2">
      <c r="AU5488" s="200">
        <v>0.54859999999999998</v>
      </c>
    </row>
    <row r="5489" spans="47:47" x14ac:dyDescent="0.2">
      <c r="AU5489" s="200">
        <v>0.54869999999999997</v>
      </c>
    </row>
    <row r="5490" spans="47:47" x14ac:dyDescent="0.2">
      <c r="AU5490" s="200">
        <v>0.54879999999999995</v>
      </c>
    </row>
    <row r="5491" spans="47:47" x14ac:dyDescent="0.2">
      <c r="AU5491" s="200">
        <v>0.54890000000000005</v>
      </c>
    </row>
    <row r="5492" spans="47:47" x14ac:dyDescent="0.2">
      <c r="AU5492" s="200">
        <v>0.54900000000000004</v>
      </c>
    </row>
    <row r="5493" spans="47:47" x14ac:dyDescent="0.2">
      <c r="AU5493" s="200">
        <v>0.54910000000000003</v>
      </c>
    </row>
    <row r="5494" spans="47:47" x14ac:dyDescent="0.2">
      <c r="AU5494" s="200">
        <v>0.54920000000000002</v>
      </c>
    </row>
    <row r="5495" spans="47:47" x14ac:dyDescent="0.2">
      <c r="AU5495" s="200">
        <v>0.54930000000000001</v>
      </c>
    </row>
    <row r="5496" spans="47:47" x14ac:dyDescent="0.2">
      <c r="AU5496" s="200">
        <v>0.5494</v>
      </c>
    </row>
    <row r="5497" spans="47:47" x14ac:dyDescent="0.2">
      <c r="AU5497" s="200">
        <v>0.54949999999999999</v>
      </c>
    </row>
    <row r="5498" spans="47:47" x14ac:dyDescent="0.2">
      <c r="AU5498" s="200">
        <v>0.54959999999999998</v>
      </c>
    </row>
    <row r="5499" spans="47:47" x14ac:dyDescent="0.2">
      <c r="AU5499" s="200">
        <v>0.54969999999999997</v>
      </c>
    </row>
    <row r="5500" spans="47:47" x14ac:dyDescent="0.2">
      <c r="AU5500" s="200">
        <v>0.54979999999999996</v>
      </c>
    </row>
    <row r="5501" spans="47:47" x14ac:dyDescent="0.2">
      <c r="AU5501" s="200">
        <v>0.54990000000000006</v>
      </c>
    </row>
    <row r="5502" spans="47:47" x14ac:dyDescent="0.2">
      <c r="AU5502" s="200">
        <v>0.55000000000000004</v>
      </c>
    </row>
    <row r="5503" spans="47:47" x14ac:dyDescent="0.2">
      <c r="AU5503" s="200">
        <v>0.55010000000000003</v>
      </c>
    </row>
    <row r="5504" spans="47:47" x14ac:dyDescent="0.2">
      <c r="AU5504" s="200">
        <v>0.55020000000000002</v>
      </c>
    </row>
    <row r="5505" spans="47:47" x14ac:dyDescent="0.2">
      <c r="AU5505" s="200">
        <v>0.55030000000000001</v>
      </c>
    </row>
    <row r="5506" spans="47:47" x14ac:dyDescent="0.2">
      <c r="AU5506" s="200">
        <v>0.5504</v>
      </c>
    </row>
    <row r="5507" spans="47:47" x14ac:dyDescent="0.2">
      <c r="AU5507" s="200">
        <v>0.55049999999999999</v>
      </c>
    </row>
    <row r="5508" spans="47:47" x14ac:dyDescent="0.2">
      <c r="AU5508" s="200">
        <v>0.55059999999999998</v>
      </c>
    </row>
    <row r="5509" spans="47:47" x14ac:dyDescent="0.2">
      <c r="AU5509" s="200">
        <v>0.55069999999999997</v>
      </c>
    </row>
    <row r="5510" spans="47:47" x14ac:dyDescent="0.2">
      <c r="AU5510" s="200">
        <v>0.55079999999999996</v>
      </c>
    </row>
    <row r="5511" spans="47:47" x14ac:dyDescent="0.2">
      <c r="AU5511" s="200">
        <v>0.55089999999999995</v>
      </c>
    </row>
    <row r="5512" spans="47:47" x14ac:dyDescent="0.2">
      <c r="AU5512" s="200">
        <v>0.55100000000000005</v>
      </c>
    </row>
    <row r="5513" spans="47:47" x14ac:dyDescent="0.2">
      <c r="AU5513" s="200">
        <v>0.55110000000000003</v>
      </c>
    </row>
    <row r="5514" spans="47:47" x14ac:dyDescent="0.2">
      <c r="AU5514" s="200">
        <v>0.55120000000000002</v>
      </c>
    </row>
    <row r="5515" spans="47:47" x14ac:dyDescent="0.2">
      <c r="AU5515" s="200">
        <v>0.55130000000000001</v>
      </c>
    </row>
    <row r="5516" spans="47:47" x14ac:dyDescent="0.2">
      <c r="AU5516" s="200">
        <v>0.5514</v>
      </c>
    </row>
    <row r="5517" spans="47:47" x14ac:dyDescent="0.2">
      <c r="AU5517" s="200">
        <v>0.55149999999999999</v>
      </c>
    </row>
    <row r="5518" spans="47:47" x14ac:dyDescent="0.2">
      <c r="AU5518" s="200">
        <v>0.55159999999999998</v>
      </c>
    </row>
    <row r="5519" spans="47:47" x14ac:dyDescent="0.2">
      <c r="AU5519" s="200">
        <v>0.55169999999999997</v>
      </c>
    </row>
    <row r="5520" spans="47:47" x14ac:dyDescent="0.2">
      <c r="AU5520" s="200">
        <v>0.55179999999999996</v>
      </c>
    </row>
    <row r="5521" spans="47:47" x14ac:dyDescent="0.2">
      <c r="AU5521" s="200">
        <v>0.55189999999999995</v>
      </c>
    </row>
    <row r="5522" spans="47:47" x14ac:dyDescent="0.2">
      <c r="AU5522" s="200">
        <v>0.55200000000000005</v>
      </c>
    </row>
    <row r="5523" spans="47:47" x14ac:dyDescent="0.2">
      <c r="AU5523" s="200">
        <v>0.55210000000000004</v>
      </c>
    </row>
    <row r="5524" spans="47:47" x14ac:dyDescent="0.2">
      <c r="AU5524" s="200">
        <v>0.55220000000000002</v>
      </c>
    </row>
    <row r="5525" spans="47:47" x14ac:dyDescent="0.2">
      <c r="AU5525" s="200">
        <v>0.55230000000000001</v>
      </c>
    </row>
    <row r="5526" spans="47:47" x14ac:dyDescent="0.2">
      <c r="AU5526" s="200">
        <v>0.5524</v>
      </c>
    </row>
    <row r="5527" spans="47:47" x14ac:dyDescent="0.2">
      <c r="AU5527" s="200">
        <v>0.55249999999999999</v>
      </c>
    </row>
    <row r="5528" spans="47:47" x14ac:dyDescent="0.2">
      <c r="AU5528" s="200">
        <v>0.55259999999999998</v>
      </c>
    </row>
    <row r="5529" spans="47:47" x14ac:dyDescent="0.2">
      <c r="AU5529" s="200">
        <v>0.55269999999999997</v>
      </c>
    </row>
    <row r="5530" spans="47:47" x14ac:dyDescent="0.2">
      <c r="AU5530" s="200">
        <v>0.55279999999999996</v>
      </c>
    </row>
    <row r="5531" spans="47:47" x14ac:dyDescent="0.2">
      <c r="AU5531" s="200">
        <v>0.55289999999999995</v>
      </c>
    </row>
    <row r="5532" spans="47:47" x14ac:dyDescent="0.2">
      <c r="AU5532" s="200">
        <v>0.55300000000000005</v>
      </c>
    </row>
    <row r="5533" spans="47:47" x14ac:dyDescent="0.2">
      <c r="AU5533" s="200">
        <v>0.55310000000000004</v>
      </c>
    </row>
    <row r="5534" spans="47:47" x14ac:dyDescent="0.2">
      <c r="AU5534" s="200">
        <v>0.55320000000000003</v>
      </c>
    </row>
    <row r="5535" spans="47:47" x14ac:dyDescent="0.2">
      <c r="AU5535" s="200">
        <v>0.55330000000000001</v>
      </c>
    </row>
    <row r="5536" spans="47:47" x14ac:dyDescent="0.2">
      <c r="AU5536" s="200">
        <v>0.5534</v>
      </c>
    </row>
    <row r="5537" spans="47:47" x14ac:dyDescent="0.2">
      <c r="AU5537" s="200">
        <v>0.55349999999999999</v>
      </c>
    </row>
    <row r="5538" spans="47:47" x14ac:dyDescent="0.2">
      <c r="AU5538" s="200">
        <v>0.55359999999999998</v>
      </c>
    </row>
    <row r="5539" spans="47:47" x14ac:dyDescent="0.2">
      <c r="AU5539" s="200">
        <v>0.55369999999999997</v>
      </c>
    </row>
    <row r="5540" spans="47:47" x14ac:dyDescent="0.2">
      <c r="AU5540" s="200">
        <v>0.55379999999999996</v>
      </c>
    </row>
    <row r="5541" spans="47:47" x14ac:dyDescent="0.2">
      <c r="AU5541" s="200">
        <v>0.55389999999999995</v>
      </c>
    </row>
    <row r="5542" spans="47:47" x14ac:dyDescent="0.2">
      <c r="AU5542" s="200">
        <v>0.55400000000000005</v>
      </c>
    </row>
    <row r="5543" spans="47:47" x14ac:dyDescent="0.2">
      <c r="AU5543" s="200">
        <v>0.55410000000000004</v>
      </c>
    </row>
    <row r="5544" spans="47:47" x14ac:dyDescent="0.2">
      <c r="AU5544" s="200">
        <v>0.55420000000000003</v>
      </c>
    </row>
    <row r="5545" spans="47:47" x14ac:dyDescent="0.2">
      <c r="AU5545" s="200">
        <v>0.55430000000000001</v>
      </c>
    </row>
    <row r="5546" spans="47:47" x14ac:dyDescent="0.2">
      <c r="AU5546" s="200">
        <v>0.5544</v>
      </c>
    </row>
    <row r="5547" spans="47:47" x14ac:dyDescent="0.2">
      <c r="AU5547" s="200">
        <v>0.55449999999999999</v>
      </c>
    </row>
    <row r="5548" spans="47:47" x14ac:dyDescent="0.2">
      <c r="AU5548" s="200">
        <v>0.55459999999999998</v>
      </c>
    </row>
    <row r="5549" spans="47:47" x14ac:dyDescent="0.2">
      <c r="AU5549" s="200">
        <v>0.55469999999999997</v>
      </c>
    </row>
    <row r="5550" spans="47:47" x14ac:dyDescent="0.2">
      <c r="AU5550" s="200">
        <v>0.55479999999999996</v>
      </c>
    </row>
    <row r="5551" spans="47:47" x14ac:dyDescent="0.2">
      <c r="AU5551" s="200">
        <v>0.55489999999999995</v>
      </c>
    </row>
    <row r="5552" spans="47:47" x14ac:dyDescent="0.2">
      <c r="AU5552" s="200">
        <v>0.55500000000000005</v>
      </c>
    </row>
    <row r="5553" spans="47:47" x14ac:dyDescent="0.2">
      <c r="AU5553" s="200">
        <v>0.55510000000000004</v>
      </c>
    </row>
    <row r="5554" spans="47:47" x14ac:dyDescent="0.2">
      <c r="AU5554" s="200">
        <v>0.55520000000000003</v>
      </c>
    </row>
    <row r="5555" spans="47:47" x14ac:dyDescent="0.2">
      <c r="AU5555" s="200">
        <v>0.55530000000000002</v>
      </c>
    </row>
    <row r="5556" spans="47:47" x14ac:dyDescent="0.2">
      <c r="AU5556" s="200">
        <v>0.5554</v>
      </c>
    </row>
    <row r="5557" spans="47:47" x14ac:dyDescent="0.2">
      <c r="AU5557" s="200">
        <v>0.55549999999999999</v>
      </c>
    </row>
    <row r="5558" spans="47:47" x14ac:dyDescent="0.2">
      <c r="AU5558" s="200">
        <v>0.55559999999999998</v>
      </c>
    </row>
    <row r="5559" spans="47:47" x14ac:dyDescent="0.2">
      <c r="AU5559" s="200">
        <v>0.55569999999999997</v>
      </c>
    </row>
    <row r="5560" spans="47:47" x14ac:dyDescent="0.2">
      <c r="AU5560" s="200">
        <v>0.55579999999999996</v>
      </c>
    </row>
    <row r="5561" spans="47:47" x14ac:dyDescent="0.2">
      <c r="AU5561" s="200">
        <v>0.55589999999999995</v>
      </c>
    </row>
    <row r="5562" spans="47:47" x14ac:dyDescent="0.2">
      <c r="AU5562" s="200">
        <v>0.55600000000000005</v>
      </c>
    </row>
    <row r="5563" spans="47:47" x14ac:dyDescent="0.2">
      <c r="AU5563" s="200">
        <v>0.55610000000000004</v>
      </c>
    </row>
    <row r="5564" spans="47:47" x14ac:dyDescent="0.2">
      <c r="AU5564" s="200">
        <v>0.55620000000000003</v>
      </c>
    </row>
    <row r="5565" spans="47:47" x14ac:dyDescent="0.2">
      <c r="AU5565" s="200">
        <v>0.55630000000000002</v>
      </c>
    </row>
    <row r="5566" spans="47:47" x14ac:dyDescent="0.2">
      <c r="AU5566" s="200">
        <v>0.55640000000000001</v>
      </c>
    </row>
    <row r="5567" spans="47:47" x14ac:dyDescent="0.2">
      <c r="AU5567" s="200">
        <v>0.55649999999999999</v>
      </c>
    </row>
    <row r="5568" spans="47:47" x14ac:dyDescent="0.2">
      <c r="AU5568" s="200">
        <v>0.55659999999999998</v>
      </c>
    </row>
    <row r="5569" spans="47:47" x14ac:dyDescent="0.2">
      <c r="AU5569" s="200">
        <v>0.55669999999999997</v>
      </c>
    </row>
    <row r="5570" spans="47:47" x14ac:dyDescent="0.2">
      <c r="AU5570" s="200">
        <v>0.55679999999999996</v>
      </c>
    </row>
    <row r="5571" spans="47:47" x14ac:dyDescent="0.2">
      <c r="AU5571" s="200">
        <v>0.55689999999999995</v>
      </c>
    </row>
    <row r="5572" spans="47:47" x14ac:dyDescent="0.2">
      <c r="AU5572" s="200">
        <v>0.55700000000000005</v>
      </c>
    </row>
    <row r="5573" spans="47:47" x14ac:dyDescent="0.2">
      <c r="AU5573" s="200">
        <v>0.55710000000000004</v>
      </c>
    </row>
    <row r="5574" spans="47:47" x14ac:dyDescent="0.2">
      <c r="AU5574" s="200">
        <v>0.55720000000000003</v>
      </c>
    </row>
    <row r="5575" spans="47:47" x14ac:dyDescent="0.2">
      <c r="AU5575" s="200">
        <v>0.55730000000000002</v>
      </c>
    </row>
    <row r="5576" spans="47:47" x14ac:dyDescent="0.2">
      <c r="AU5576" s="200">
        <v>0.55740000000000001</v>
      </c>
    </row>
    <row r="5577" spans="47:47" x14ac:dyDescent="0.2">
      <c r="AU5577" s="200">
        <v>0.5575</v>
      </c>
    </row>
    <row r="5578" spans="47:47" x14ac:dyDescent="0.2">
      <c r="AU5578" s="200">
        <v>0.55759999999999998</v>
      </c>
    </row>
    <row r="5579" spans="47:47" x14ac:dyDescent="0.2">
      <c r="AU5579" s="200">
        <v>0.55769999999999997</v>
      </c>
    </row>
    <row r="5580" spans="47:47" x14ac:dyDescent="0.2">
      <c r="AU5580" s="200">
        <v>0.55779999999999996</v>
      </c>
    </row>
    <row r="5581" spans="47:47" x14ac:dyDescent="0.2">
      <c r="AU5581" s="200">
        <v>0.55789999999999995</v>
      </c>
    </row>
    <row r="5582" spans="47:47" x14ac:dyDescent="0.2">
      <c r="AU5582" s="200">
        <v>0.55800000000000005</v>
      </c>
    </row>
    <row r="5583" spans="47:47" x14ac:dyDescent="0.2">
      <c r="AU5583" s="200">
        <v>0.55810000000000004</v>
      </c>
    </row>
    <row r="5584" spans="47:47" x14ac:dyDescent="0.2">
      <c r="AU5584" s="200">
        <v>0.55820000000000003</v>
      </c>
    </row>
    <row r="5585" spans="47:47" x14ac:dyDescent="0.2">
      <c r="AU5585" s="200">
        <v>0.55830000000000002</v>
      </c>
    </row>
    <row r="5586" spans="47:47" x14ac:dyDescent="0.2">
      <c r="AU5586" s="200">
        <v>0.55840000000000001</v>
      </c>
    </row>
    <row r="5587" spans="47:47" x14ac:dyDescent="0.2">
      <c r="AU5587" s="200">
        <v>0.5585</v>
      </c>
    </row>
    <row r="5588" spans="47:47" x14ac:dyDescent="0.2">
      <c r="AU5588" s="200">
        <v>0.55859999999999999</v>
      </c>
    </row>
    <row r="5589" spans="47:47" x14ac:dyDescent="0.2">
      <c r="AU5589" s="200">
        <v>0.55869999999999997</v>
      </c>
    </row>
    <row r="5590" spans="47:47" x14ac:dyDescent="0.2">
      <c r="AU5590" s="200">
        <v>0.55879999999999996</v>
      </c>
    </row>
    <row r="5591" spans="47:47" x14ac:dyDescent="0.2">
      <c r="AU5591" s="200">
        <v>0.55889999999999995</v>
      </c>
    </row>
    <row r="5592" spans="47:47" x14ac:dyDescent="0.2">
      <c r="AU5592" s="200">
        <v>0.55900000000000005</v>
      </c>
    </row>
    <row r="5593" spans="47:47" x14ac:dyDescent="0.2">
      <c r="AU5593" s="200">
        <v>0.55910000000000004</v>
      </c>
    </row>
    <row r="5594" spans="47:47" x14ac:dyDescent="0.2">
      <c r="AU5594" s="200">
        <v>0.55920000000000003</v>
      </c>
    </row>
    <row r="5595" spans="47:47" x14ac:dyDescent="0.2">
      <c r="AU5595" s="200">
        <v>0.55930000000000002</v>
      </c>
    </row>
    <row r="5596" spans="47:47" x14ac:dyDescent="0.2">
      <c r="AU5596" s="200">
        <v>0.55940000000000001</v>
      </c>
    </row>
    <row r="5597" spans="47:47" x14ac:dyDescent="0.2">
      <c r="AU5597" s="200">
        <v>0.5595</v>
      </c>
    </row>
    <row r="5598" spans="47:47" x14ac:dyDescent="0.2">
      <c r="AU5598" s="200">
        <v>0.55959999999999999</v>
      </c>
    </row>
    <row r="5599" spans="47:47" x14ac:dyDescent="0.2">
      <c r="AU5599" s="200">
        <v>0.55969999999999998</v>
      </c>
    </row>
    <row r="5600" spans="47:47" x14ac:dyDescent="0.2">
      <c r="AU5600" s="200">
        <v>0.55979999999999996</v>
      </c>
    </row>
    <row r="5601" spans="47:47" x14ac:dyDescent="0.2">
      <c r="AU5601" s="200">
        <v>0.55989999999999995</v>
      </c>
    </row>
    <row r="5602" spans="47:47" x14ac:dyDescent="0.2">
      <c r="AU5602" s="200">
        <v>0.56000000000000005</v>
      </c>
    </row>
    <row r="5603" spans="47:47" x14ac:dyDescent="0.2">
      <c r="AU5603" s="200">
        <v>0.56010000000000004</v>
      </c>
    </row>
    <row r="5604" spans="47:47" x14ac:dyDescent="0.2">
      <c r="AU5604" s="200">
        <v>0.56020000000000003</v>
      </c>
    </row>
    <row r="5605" spans="47:47" x14ac:dyDescent="0.2">
      <c r="AU5605" s="200">
        <v>0.56030000000000002</v>
      </c>
    </row>
    <row r="5606" spans="47:47" x14ac:dyDescent="0.2">
      <c r="AU5606" s="200">
        <v>0.56040000000000001</v>
      </c>
    </row>
    <row r="5607" spans="47:47" x14ac:dyDescent="0.2">
      <c r="AU5607" s="200">
        <v>0.5605</v>
      </c>
    </row>
    <row r="5608" spans="47:47" x14ac:dyDescent="0.2">
      <c r="AU5608" s="200">
        <v>0.56059999999999999</v>
      </c>
    </row>
    <row r="5609" spans="47:47" x14ac:dyDescent="0.2">
      <c r="AU5609" s="200">
        <v>0.56069999999999998</v>
      </c>
    </row>
    <row r="5610" spans="47:47" x14ac:dyDescent="0.2">
      <c r="AU5610" s="200">
        <v>0.56079999999999997</v>
      </c>
    </row>
    <row r="5611" spans="47:47" x14ac:dyDescent="0.2">
      <c r="AU5611" s="200">
        <v>0.56089999999999995</v>
      </c>
    </row>
    <row r="5612" spans="47:47" x14ac:dyDescent="0.2">
      <c r="AU5612" s="200">
        <v>0.56100000000000005</v>
      </c>
    </row>
    <row r="5613" spans="47:47" x14ac:dyDescent="0.2">
      <c r="AU5613" s="200">
        <v>0.56110000000000004</v>
      </c>
    </row>
    <row r="5614" spans="47:47" x14ac:dyDescent="0.2">
      <c r="AU5614" s="200">
        <v>0.56120000000000003</v>
      </c>
    </row>
    <row r="5615" spans="47:47" x14ac:dyDescent="0.2">
      <c r="AU5615" s="200">
        <v>0.56130000000000002</v>
      </c>
    </row>
    <row r="5616" spans="47:47" x14ac:dyDescent="0.2">
      <c r="AU5616" s="200">
        <v>0.56140000000000001</v>
      </c>
    </row>
    <row r="5617" spans="47:47" x14ac:dyDescent="0.2">
      <c r="AU5617" s="200">
        <v>0.5615</v>
      </c>
    </row>
    <row r="5618" spans="47:47" x14ac:dyDescent="0.2">
      <c r="AU5618" s="200">
        <v>0.56159999999999999</v>
      </c>
    </row>
    <row r="5619" spans="47:47" x14ac:dyDescent="0.2">
      <c r="AU5619" s="200">
        <v>0.56169999999999998</v>
      </c>
    </row>
    <row r="5620" spans="47:47" x14ac:dyDescent="0.2">
      <c r="AU5620" s="200">
        <v>0.56179999999999997</v>
      </c>
    </row>
    <row r="5621" spans="47:47" x14ac:dyDescent="0.2">
      <c r="AU5621" s="200">
        <v>0.56189999999999996</v>
      </c>
    </row>
    <row r="5622" spans="47:47" x14ac:dyDescent="0.2">
      <c r="AU5622" s="200">
        <v>0.56200000000000006</v>
      </c>
    </row>
    <row r="5623" spans="47:47" x14ac:dyDescent="0.2">
      <c r="AU5623" s="200">
        <v>0.56210000000000004</v>
      </c>
    </row>
    <row r="5624" spans="47:47" x14ac:dyDescent="0.2">
      <c r="AU5624" s="200">
        <v>0.56220000000000003</v>
      </c>
    </row>
    <row r="5625" spans="47:47" x14ac:dyDescent="0.2">
      <c r="AU5625" s="200">
        <v>0.56230000000000002</v>
      </c>
    </row>
    <row r="5626" spans="47:47" x14ac:dyDescent="0.2">
      <c r="AU5626" s="200">
        <v>0.56240000000000001</v>
      </c>
    </row>
    <row r="5627" spans="47:47" x14ac:dyDescent="0.2">
      <c r="AU5627" s="200">
        <v>0.5625</v>
      </c>
    </row>
    <row r="5628" spans="47:47" x14ac:dyDescent="0.2">
      <c r="AU5628" s="200">
        <v>0.56259999999999999</v>
      </c>
    </row>
    <row r="5629" spans="47:47" x14ac:dyDescent="0.2">
      <c r="AU5629" s="200">
        <v>0.56269999999999998</v>
      </c>
    </row>
    <row r="5630" spans="47:47" x14ac:dyDescent="0.2">
      <c r="AU5630" s="200">
        <v>0.56279999999999997</v>
      </c>
    </row>
    <row r="5631" spans="47:47" x14ac:dyDescent="0.2">
      <c r="AU5631" s="200">
        <v>0.56289999999999996</v>
      </c>
    </row>
    <row r="5632" spans="47:47" x14ac:dyDescent="0.2">
      <c r="AU5632" s="200">
        <v>0.56299999999999994</v>
      </c>
    </row>
    <row r="5633" spans="47:47" x14ac:dyDescent="0.2">
      <c r="AU5633" s="200">
        <v>0.56310000000000004</v>
      </c>
    </row>
    <row r="5634" spans="47:47" x14ac:dyDescent="0.2">
      <c r="AU5634" s="200">
        <v>0.56320000000000003</v>
      </c>
    </row>
    <row r="5635" spans="47:47" x14ac:dyDescent="0.2">
      <c r="AU5635" s="200">
        <v>0.56330000000000002</v>
      </c>
    </row>
    <row r="5636" spans="47:47" x14ac:dyDescent="0.2">
      <c r="AU5636" s="200">
        <v>0.56340000000000001</v>
      </c>
    </row>
    <row r="5637" spans="47:47" x14ac:dyDescent="0.2">
      <c r="AU5637" s="200">
        <v>0.5635</v>
      </c>
    </row>
    <row r="5638" spans="47:47" x14ac:dyDescent="0.2">
      <c r="AU5638" s="200">
        <v>0.56359999999999999</v>
      </c>
    </row>
    <row r="5639" spans="47:47" x14ac:dyDescent="0.2">
      <c r="AU5639" s="200">
        <v>0.56369999999999998</v>
      </c>
    </row>
    <row r="5640" spans="47:47" x14ac:dyDescent="0.2">
      <c r="AU5640" s="200">
        <v>0.56379999999999997</v>
      </c>
    </row>
    <row r="5641" spans="47:47" x14ac:dyDescent="0.2">
      <c r="AU5641" s="200">
        <v>0.56389999999999996</v>
      </c>
    </row>
    <row r="5642" spans="47:47" x14ac:dyDescent="0.2">
      <c r="AU5642" s="200">
        <v>0.56399999999999995</v>
      </c>
    </row>
    <row r="5643" spans="47:47" x14ac:dyDescent="0.2">
      <c r="AU5643" s="200">
        <v>0.56410000000000005</v>
      </c>
    </row>
    <row r="5644" spans="47:47" x14ac:dyDescent="0.2">
      <c r="AU5644" s="200">
        <v>0.56420000000000003</v>
      </c>
    </row>
    <row r="5645" spans="47:47" x14ac:dyDescent="0.2">
      <c r="AU5645" s="200">
        <v>0.56430000000000002</v>
      </c>
    </row>
    <row r="5646" spans="47:47" x14ac:dyDescent="0.2">
      <c r="AU5646" s="200">
        <v>0.56440000000000001</v>
      </c>
    </row>
    <row r="5647" spans="47:47" x14ac:dyDescent="0.2">
      <c r="AU5647" s="200">
        <v>0.5645</v>
      </c>
    </row>
    <row r="5648" spans="47:47" x14ac:dyDescent="0.2">
      <c r="AU5648" s="200">
        <v>0.56459999999999999</v>
      </c>
    </row>
    <row r="5649" spans="47:47" x14ac:dyDescent="0.2">
      <c r="AU5649" s="200">
        <v>0.56469999999999998</v>
      </c>
    </row>
    <row r="5650" spans="47:47" x14ac:dyDescent="0.2">
      <c r="AU5650" s="200">
        <v>0.56479999999999997</v>
      </c>
    </row>
    <row r="5651" spans="47:47" x14ac:dyDescent="0.2">
      <c r="AU5651" s="200">
        <v>0.56489999999999996</v>
      </c>
    </row>
    <row r="5652" spans="47:47" x14ac:dyDescent="0.2">
      <c r="AU5652" s="200">
        <v>0.56499999999999995</v>
      </c>
    </row>
    <row r="5653" spans="47:47" x14ac:dyDescent="0.2">
      <c r="AU5653" s="200">
        <v>0.56510000000000005</v>
      </c>
    </row>
    <row r="5654" spans="47:47" x14ac:dyDescent="0.2">
      <c r="AU5654" s="200">
        <v>0.56520000000000004</v>
      </c>
    </row>
    <row r="5655" spans="47:47" x14ac:dyDescent="0.2">
      <c r="AU5655" s="200">
        <v>0.56530000000000002</v>
      </c>
    </row>
    <row r="5656" spans="47:47" x14ac:dyDescent="0.2">
      <c r="AU5656" s="200">
        <v>0.56540000000000001</v>
      </c>
    </row>
    <row r="5657" spans="47:47" x14ac:dyDescent="0.2">
      <c r="AU5657" s="200">
        <v>0.5655</v>
      </c>
    </row>
    <row r="5658" spans="47:47" x14ac:dyDescent="0.2">
      <c r="AU5658" s="200">
        <v>0.56559999999999999</v>
      </c>
    </row>
    <row r="5659" spans="47:47" x14ac:dyDescent="0.2">
      <c r="AU5659" s="200">
        <v>0.56569999999999998</v>
      </c>
    </row>
    <row r="5660" spans="47:47" x14ac:dyDescent="0.2">
      <c r="AU5660" s="200">
        <v>0.56579999999999997</v>
      </c>
    </row>
    <row r="5661" spans="47:47" x14ac:dyDescent="0.2">
      <c r="AU5661" s="200">
        <v>0.56589999999999996</v>
      </c>
    </row>
    <row r="5662" spans="47:47" x14ac:dyDescent="0.2">
      <c r="AU5662" s="200">
        <v>0.56599999999999995</v>
      </c>
    </row>
    <row r="5663" spans="47:47" x14ac:dyDescent="0.2">
      <c r="AU5663" s="200">
        <v>0.56610000000000005</v>
      </c>
    </row>
    <row r="5664" spans="47:47" x14ac:dyDescent="0.2">
      <c r="AU5664" s="200">
        <v>0.56620000000000004</v>
      </c>
    </row>
    <row r="5665" spans="47:47" x14ac:dyDescent="0.2">
      <c r="AU5665" s="200">
        <v>0.56630000000000003</v>
      </c>
    </row>
    <row r="5666" spans="47:47" x14ac:dyDescent="0.2">
      <c r="AU5666" s="200">
        <v>0.56640000000000001</v>
      </c>
    </row>
    <row r="5667" spans="47:47" x14ac:dyDescent="0.2">
      <c r="AU5667" s="200">
        <v>0.5665</v>
      </c>
    </row>
    <row r="5668" spans="47:47" x14ac:dyDescent="0.2">
      <c r="AU5668" s="200">
        <v>0.56659999999999999</v>
      </c>
    </row>
    <row r="5669" spans="47:47" x14ac:dyDescent="0.2">
      <c r="AU5669" s="200">
        <v>0.56669999999999998</v>
      </c>
    </row>
    <row r="5670" spans="47:47" x14ac:dyDescent="0.2">
      <c r="AU5670" s="200">
        <v>0.56679999999999997</v>
      </c>
    </row>
    <row r="5671" spans="47:47" x14ac:dyDescent="0.2">
      <c r="AU5671" s="200">
        <v>0.56689999999999996</v>
      </c>
    </row>
    <row r="5672" spans="47:47" x14ac:dyDescent="0.2">
      <c r="AU5672" s="200">
        <v>0.56699999999999995</v>
      </c>
    </row>
    <row r="5673" spans="47:47" x14ac:dyDescent="0.2">
      <c r="AU5673" s="200">
        <v>0.56710000000000005</v>
      </c>
    </row>
    <row r="5674" spans="47:47" x14ac:dyDescent="0.2">
      <c r="AU5674" s="200">
        <v>0.56720000000000004</v>
      </c>
    </row>
    <row r="5675" spans="47:47" x14ac:dyDescent="0.2">
      <c r="AU5675" s="200">
        <v>0.56730000000000003</v>
      </c>
    </row>
    <row r="5676" spans="47:47" x14ac:dyDescent="0.2">
      <c r="AU5676" s="200">
        <v>0.56740000000000002</v>
      </c>
    </row>
    <row r="5677" spans="47:47" x14ac:dyDescent="0.2">
      <c r="AU5677" s="200">
        <v>0.5675</v>
      </c>
    </row>
    <row r="5678" spans="47:47" x14ac:dyDescent="0.2">
      <c r="AU5678" s="200">
        <v>0.56759999999999999</v>
      </c>
    </row>
    <row r="5679" spans="47:47" x14ac:dyDescent="0.2">
      <c r="AU5679" s="200">
        <v>0.56769999999999998</v>
      </c>
    </row>
    <row r="5680" spans="47:47" x14ac:dyDescent="0.2">
      <c r="AU5680" s="200">
        <v>0.56779999999999997</v>
      </c>
    </row>
    <row r="5681" spans="47:47" x14ac:dyDescent="0.2">
      <c r="AU5681" s="200">
        <v>0.56789999999999996</v>
      </c>
    </row>
    <row r="5682" spans="47:47" x14ac:dyDescent="0.2">
      <c r="AU5682" s="200">
        <v>0.56799999999999995</v>
      </c>
    </row>
    <row r="5683" spans="47:47" x14ac:dyDescent="0.2">
      <c r="AU5683" s="200">
        <v>0.56810000000000005</v>
      </c>
    </row>
    <row r="5684" spans="47:47" x14ac:dyDescent="0.2">
      <c r="AU5684" s="200">
        <v>0.56820000000000004</v>
      </c>
    </row>
    <row r="5685" spans="47:47" x14ac:dyDescent="0.2">
      <c r="AU5685" s="200">
        <v>0.56830000000000003</v>
      </c>
    </row>
    <row r="5686" spans="47:47" x14ac:dyDescent="0.2">
      <c r="AU5686" s="200">
        <v>0.56840000000000002</v>
      </c>
    </row>
    <row r="5687" spans="47:47" x14ac:dyDescent="0.2">
      <c r="AU5687" s="200">
        <v>0.56850000000000001</v>
      </c>
    </row>
    <row r="5688" spans="47:47" x14ac:dyDescent="0.2">
      <c r="AU5688" s="200">
        <v>0.56859999999999999</v>
      </c>
    </row>
    <row r="5689" spans="47:47" x14ac:dyDescent="0.2">
      <c r="AU5689" s="200">
        <v>0.56869999999999998</v>
      </c>
    </row>
    <row r="5690" spans="47:47" x14ac:dyDescent="0.2">
      <c r="AU5690" s="200">
        <v>0.56879999999999997</v>
      </c>
    </row>
    <row r="5691" spans="47:47" x14ac:dyDescent="0.2">
      <c r="AU5691" s="200">
        <v>0.56889999999999996</v>
      </c>
    </row>
    <row r="5692" spans="47:47" x14ac:dyDescent="0.2">
      <c r="AU5692" s="200">
        <v>0.56899999999999995</v>
      </c>
    </row>
    <row r="5693" spans="47:47" x14ac:dyDescent="0.2">
      <c r="AU5693" s="200">
        <v>0.56910000000000005</v>
      </c>
    </row>
    <row r="5694" spans="47:47" x14ac:dyDescent="0.2">
      <c r="AU5694" s="200">
        <v>0.56920000000000004</v>
      </c>
    </row>
    <row r="5695" spans="47:47" x14ac:dyDescent="0.2">
      <c r="AU5695" s="200">
        <v>0.56930000000000003</v>
      </c>
    </row>
    <row r="5696" spans="47:47" x14ac:dyDescent="0.2">
      <c r="AU5696" s="200">
        <v>0.56940000000000002</v>
      </c>
    </row>
    <row r="5697" spans="47:47" x14ac:dyDescent="0.2">
      <c r="AU5697" s="200">
        <v>0.56950000000000001</v>
      </c>
    </row>
    <row r="5698" spans="47:47" x14ac:dyDescent="0.2">
      <c r="AU5698" s="200">
        <v>0.5696</v>
      </c>
    </row>
    <row r="5699" spans="47:47" x14ac:dyDescent="0.2">
      <c r="AU5699" s="200">
        <v>0.56969999999999998</v>
      </c>
    </row>
    <row r="5700" spans="47:47" x14ac:dyDescent="0.2">
      <c r="AU5700" s="200">
        <v>0.56979999999999997</v>
      </c>
    </row>
    <row r="5701" spans="47:47" x14ac:dyDescent="0.2">
      <c r="AU5701" s="200">
        <v>0.56989999999999996</v>
      </c>
    </row>
    <row r="5702" spans="47:47" x14ac:dyDescent="0.2">
      <c r="AU5702" s="200">
        <v>0.56999999999999995</v>
      </c>
    </row>
    <row r="5703" spans="47:47" x14ac:dyDescent="0.2">
      <c r="AU5703" s="200">
        <v>0.57010000000000005</v>
      </c>
    </row>
    <row r="5704" spans="47:47" x14ac:dyDescent="0.2">
      <c r="AU5704" s="200">
        <v>0.57020000000000004</v>
      </c>
    </row>
    <row r="5705" spans="47:47" x14ac:dyDescent="0.2">
      <c r="AU5705" s="200">
        <v>0.57030000000000003</v>
      </c>
    </row>
    <row r="5706" spans="47:47" x14ac:dyDescent="0.2">
      <c r="AU5706" s="200">
        <v>0.57040000000000002</v>
      </c>
    </row>
    <row r="5707" spans="47:47" x14ac:dyDescent="0.2">
      <c r="AU5707" s="200">
        <v>0.57050000000000001</v>
      </c>
    </row>
    <row r="5708" spans="47:47" x14ac:dyDescent="0.2">
      <c r="AU5708" s="200">
        <v>0.5706</v>
      </c>
    </row>
    <row r="5709" spans="47:47" x14ac:dyDescent="0.2">
      <c r="AU5709" s="200">
        <v>0.57069999999999999</v>
      </c>
    </row>
    <row r="5710" spans="47:47" x14ac:dyDescent="0.2">
      <c r="AU5710" s="200">
        <v>0.57079999999999997</v>
      </c>
    </row>
    <row r="5711" spans="47:47" x14ac:dyDescent="0.2">
      <c r="AU5711" s="200">
        <v>0.57089999999999996</v>
      </c>
    </row>
    <row r="5712" spans="47:47" x14ac:dyDescent="0.2">
      <c r="AU5712" s="200">
        <v>0.57099999999999995</v>
      </c>
    </row>
    <row r="5713" spans="47:47" x14ac:dyDescent="0.2">
      <c r="AU5713" s="200">
        <v>0.57110000000000005</v>
      </c>
    </row>
    <row r="5714" spans="47:47" x14ac:dyDescent="0.2">
      <c r="AU5714" s="200">
        <v>0.57120000000000004</v>
      </c>
    </row>
    <row r="5715" spans="47:47" x14ac:dyDescent="0.2">
      <c r="AU5715" s="200">
        <v>0.57130000000000003</v>
      </c>
    </row>
    <row r="5716" spans="47:47" x14ac:dyDescent="0.2">
      <c r="AU5716" s="200">
        <v>0.57140000000000002</v>
      </c>
    </row>
    <row r="5717" spans="47:47" x14ac:dyDescent="0.2">
      <c r="AU5717" s="200">
        <v>0.57150000000000001</v>
      </c>
    </row>
    <row r="5718" spans="47:47" x14ac:dyDescent="0.2">
      <c r="AU5718" s="200">
        <v>0.5716</v>
      </c>
    </row>
    <row r="5719" spans="47:47" x14ac:dyDescent="0.2">
      <c r="AU5719" s="200">
        <v>0.57169999999999999</v>
      </c>
    </row>
    <row r="5720" spans="47:47" x14ac:dyDescent="0.2">
      <c r="AU5720" s="200">
        <v>0.57179999999999997</v>
      </c>
    </row>
    <row r="5721" spans="47:47" x14ac:dyDescent="0.2">
      <c r="AU5721" s="200">
        <v>0.57189999999999996</v>
      </c>
    </row>
    <row r="5722" spans="47:47" x14ac:dyDescent="0.2">
      <c r="AU5722" s="200">
        <v>0.57199999999999995</v>
      </c>
    </row>
    <row r="5723" spans="47:47" x14ac:dyDescent="0.2">
      <c r="AU5723" s="200">
        <v>0.57210000000000005</v>
      </c>
    </row>
    <row r="5724" spans="47:47" x14ac:dyDescent="0.2">
      <c r="AU5724" s="200">
        <v>0.57220000000000004</v>
      </c>
    </row>
    <row r="5725" spans="47:47" x14ac:dyDescent="0.2">
      <c r="AU5725" s="200">
        <v>0.57230000000000003</v>
      </c>
    </row>
    <row r="5726" spans="47:47" x14ac:dyDescent="0.2">
      <c r="AU5726" s="200">
        <v>0.57240000000000002</v>
      </c>
    </row>
    <row r="5727" spans="47:47" x14ac:dyDescent="0.2">
      <c r="AU5727" s="200">
        <v>0.57250000000000001</v>
      </c>
    </row>
    <row r="5728" spans="47:47" x14ac:dyDescent="0.2">
      <c r="AU5728" s="200">
        <v>0.5726</v>
      </c>
    </row>
    <row r="5729" spans="47:47" x14ac:dyDescent="0.2">
      <c r="AU5729" s="200">
        <v>0.57269999999999999</v>
      </c>
    </row>
    <row r="5730" spans="47:47" x14ac:dyDescent="0.2">
      <c r="AU5730" s="200">
        <v>0.57279999999999998</v>
      </c>
    </row>
    <row r="5731" spans="47:47" x14ac:dyDescent="0.2">
      <c r="AU5731" s="200">
        <v>0.57289999999999996</v>
      </c>
    </row>
    <row r="5732" spans="47:47" x14ac:dyDescent="0.2">
      <c r="AU5732" s="200">
        <v>0.57299999999999995</v>
      </c>
    </row>
    <row r="5733" spans="47:47" x14ac:dyDescent="0.2">
      <c r="AU5733" s="200">
        <v>0.57310000000000005</v>
      </c>
    </row>
    <row r="5734" spans="47:47" x14ac:dyDescent="0.2">
      <c r="AU5734" s="200">
        <v>0.57320000000000004</v>
      </c>
    </row>
    <row r="5735" spans="47:47" x14ac:dyDescent="0.2">
      <c r="AU5735" s="200">
        <v>0.57330000000000003</v>
      </c>
    </row>
    <row r="5736" spans="47:47" x14ac:dyDescent="0.2">
      <c r="AU5736" s="200">
        <v>0.57340000000000002</v>
      </c>
    </row>
    <row r="5737" spans="47:47" x14ac:dyDescent="0.2">
      <c r="AU5737" s="200">
        <v>0.57350000000000001</v>
      </c>
    </row>
    <row r="5738" spans="47:47" x14ac:dyDescent="0.2">
      <c r="AU5738" s="200">
        <v>0.5736</v>
      </c>
    </row>
    <row r="5739" spans="47:47" x14ac:dyDescent="0.2">
      <c r="AU5739" s="200">
        <v>0.57369999999999999</v>
      </c>
    </row>
    <row r="5740" spans="47:47" x14ac:dyDescent="0.2">
      <c r="AU5740" s="200">
        <v>0.57379999999999998</v>
      </c>
    </row>
    <row r="5741" spans="47:47" x14ac:dyDescent="0.2">
      <c r="AU5741" s="200">
        <v>0.57389999999999997</v>
      </c>
    </row>
    <row r="5742" spans="47:47" x14ac:dyDescent="0.2">
      <c r="AU5742" s="200">
        <v>0.57399999999999995</v>
      </c>
    </row>
    <row r="5743" spans="47:47" x14ac:dyDescent="0.2">
      <c r="AU5743" s="200">
        <v>0.57410000000000005</v>
      </c>
    </row>
    <row r="5744" spans="47:47" x14ac:dyDescent="0.2">
      <c r="AU5744" s="200">
        <v>0.57420000000000004</v>
      </c>
    </row>
    <row r="5745" spans="47:47" x14ac:dyDescent="0.2">
      <c r="AU5745" s="200">
        <v>0.57430000000000003</v>
      </c>
    </row>
    <row r="5746" spans="47:47" x14ac:dyDescent="0.2">
      <c r="AU5746" s="200">
        <v>0.57440000000000002</v>
      </c>
    </row>
    <row r="5747" spans="47:47" x14ac:dyDescent="0.2">
      <c r="AU5747" s="200">
        <v>0.57450000000000001</v>
      </c>
    </row>
    <row r="5748" spans="47:47" x14ac:dyDescent="0.2">
      <c r="AU5748" s="200">
        <v>0.5746</v>
      </c>
    </row>
    <row r="5749" spans="47:47" x14ac:dyDescent="0.2">
      <c r="AU5749" s="200">
        <v>0.57469999999999999</v>
      </c>
    </row>
    <row r="5750" spans="47:47" x14ac:dyDescent="0.2">
      <c r="AU5750" s="200">
        <v>0.57479999999999998</v>
      </c>
    </row>
    <row r="5751" spans="47:47" x14ac:dyDescent="0.2">
      <c r="AU5751" s="200">
        <v>0.57489999999999997</v>
      </c>
    </row>
    <row r="5752" spans="47:47" x14ac:dyDescent="0.2">
      <c r="AU5752" s="200">
        <v>0.57499999999999996</v>
      </c>
    </row>
    <row r="5753" spans="47:47" x14ac:dyDescent="0.2">
      <c r="AU5753" s="200">
        <v>0.57509999999999994</v>
      </c>
    </row>
    <row r="5754" spans="47:47" x14ac:dyDescent="0.2">
      <c r="AU5754" s="200">
        <v>0.57520000000000004</v>
      </c>
    </row>
    <row r="5755" spans="47:47" x14ac:dyDescent="0.2">
      <c r="AU5755" s="200">
        <v>0.57530000000000003</v>
      </c>
    </row>
    <row r="5756" spans="47:47" x14ac:dyDescent="0.2">
      <c r="AU5756" s="200">
        <v>0.57540000000000002</v>
      </c>
    </row>
    <row r="5757" spans="47:47" x14ac:dyDescent="0.2">
      <c r="AU5757" s="200">
        <v>0.57550000000000001</v>
      </c>
    </row>
    <row r="5758" spans="47:47" x14ac:dyDescent="0.2">
      <c r="AU5758" s="200">
        <v>0.5756</v>
      </c>
    </row>
    <row r="5759" spans="47:47" x14ac:dyDescent="0.2">
      <c r="AU5759" s="200">
        <v>0.57569999999999999</v>
      </c>
    </row>
    <row r="5760" spans="47:47" x14ac:dyDescent="0.2">
      <c r="AU5760" s="200">
        <v>0.57579999999999998</v>
      </c>
    </row>
    <row r="5761" spans="47:47" x14ac:dyDescent="0.2">
      <c r="AU5761" s="200">
        <v>0.57589999999999997</v>
      </c>
    </row>
    <row r="5762" spans="47:47" x14ac:dyDescent="0.2">
      <c r="AU5762" s="200">
        <v>0.57599999999999996</v>
      </c>
    </row>
    <row r="5763" spans="47:47" x14ac:dyDescent="0.2">
      <c r="AU5763" s="200">
        <v>0.57609999999999995</v>
      </c>
    </row>
    <row r="5764" spans="47:47" x14ac:dyDescent="0.2">
      <c r="AU5764" s="200">
        <v>0.57620000000000005</v>
      </c>
    </row>
    <row r="5765" spans="47:47" x14ac:dyDescent="0.2">
      <c r="AU5765" s="200">
        <v>0.57630000000000003</v>
      </c>
    </row>
    <row r="5766" spans="47:47" x14ac:dyDescent="0.2">
      <c r="AU5766" s="200">
        <v>0.57640000000000002</v>
      </c>
    </row>
    <row r="5767" spans="47:47" x14ac:dyDescent="0.2">
      <c r="AU5767" s="200">
        <v>0.57650000000000001</v>
      </c>
    </row>
    <row r="5768" spans="47:47" x14ac:dyDescent="0.2">
      <c r="AU5768" s="200">
        <v>0.5766</v>
      </c>
    </row>
    <row r="5769" spans="47:47" x14ac:dyDescent="0.2">
      <c r="AU5769" s="200">
        <v>0.57669999999999999</v>
      </c>
    </row>
    <row r="5770" spans="47:47" x14ac:dyDescent="0.2">
      <c r="AU5770" s="200">
        <v>0.57679999999999998</v>
      </c>
    </row>
    <row r="5771" spans="47:47" x14ac:dyDescent="0.2">
      <c r="AU5771" s="200">
        <v>0.57689999999999997</v>
      </c>
    </row>
    <row r="5772" spans="47:47" x14ac:dyDescent="0.2">
      <c r="AU5772" s="200">
        <v>0.57699999999999996</v>
      </c>
    </row>
    <row r="5773" spans="47:47" x14ac:dyDescent="0.2">
      <c r="AU5773" s="200">
        <v>0.57709999999999995</v>
      </c>
    </row>
    <row r="5774" spans="47:47" x14ac:dyDescent="0.2">
      <c r="AU5774" s="200">
        <v>0.57720000000000005</v>
      </c>
    </row>
    <row r="5775" spans="47:47" x14ac:dyDescent="0.2">
      <c r="AU5775" s="200">
        <v>0.57730000000000004</v>
      </c>
    </row>
    <row r="5776" spans="47:47" x14ac:dyDescent="0.2">
      <c r="AU5776" s="200">
        <v>0.57740000000000002</v>
      </c>
    </row>
    <row r="5777" spans="47:47" x14ac:dyDescent="0.2">
      <c r="AU5777" s="200">
        <v>0.57750000000000001</v>
      </c>
    </row>
    <row r="5778" spans="47:47" x14ac:dyDescent="0.2">
      <c r="AU5778" s="200">
        <v>0.5776</v>
      </c>
    </row>
    <row r="5779" spans="47:47" x14ac:dyDescent="0.2">
      <c r="AU5779" s="200">
        <v>0.57769999999999999</v>
      </c>
    </row>
    <row r="5780" spans="47:47" x14ac:dyDescent="0.2">
      <c r="AU5780" s="200">
        <v>0.57779999999999998</v>
      </c>
    </row>
    <row r="5781" spans="47:47" x14ac:dyDescent="0.2">
      <c r="AU5781" s="200">
        <v>0.57789999999999997</v>
      </c>
    </row>
    <row r="5782" spans="47:47" x14ac:dyDescent="0.2">
      <c r="AU5782" s="200">
        <v>0.57799999999999996</v>
      </c>
    </row>
    <row r="5783" spans="47:47" x14ac:dyDescent="0.2">
      <c r="AU5783" s="200">
        <v>0.57809999999999995</v>
      </c>
    </row>
    <row r="5784" spans="47:47" x14ac:dyDescent="0.2">
      <c r="AU5784" s="200">
        <v>0.57820000000000005</v>
      </c>
    </row>
    <row r="5785" spans="47:47" x14ac:dyDescent="0.2">
      <c r="AU5785" s="200">
        <v>0.57830000000000004</v>
      </c>
    </row>
    <row r="5786" spans="47:47" x14ac:dyDescent="0.2">
      <c r="AU5786" s="200">
        <v>0.57840000000000003</v>
      </c>
    </row>
    <row r="5787" spans="47:47" x14ac:dyDescent="0.2">
      <c r="AU5787" s="200">
        <v>0.57850000000000001</v>
      </c>
    </row>
    <row r="5788" spans="47:47" x14ac:dyDescent="0.2">
      <c r="AU5788" s="200">
        <v>0.5786</v>
      </c>
    </row>
    <row r="5789" spans="47:47" x14ac:dyDescent="0.2">
      <c r="AU5789" s="200">
        <v>0.57869999999999999</v>
      </c>
    </row>
    <row r="5790" spans="47:47" x14ac:dyDescent="0.2">
      <c r="AU5790" s="200">
        <v>0.57879999999999998</v>
      </c>
    </row>
    <row r="5791" spans="47:47" x14ac:dyDescent="0.2">
      <c r="AU5791" s="200">
        <v>0.57889999999999997</v>
      </c>
    </row>
    <row r="5792" spans="47:47" x14ac:dyDescent="0.2">
      <c r="AU5792" s="200">
        <v>0.57899999999999996</v>
      </c>
    </row>
    <row r="5793" spans="47:47" x14ac:dyDescent="0.2">
      <c r="AU5793" s="200">
        <v>0.57909999999999995</v>
      </c>
    </row>
    <row r="5794" spans="47:47" x14ac:dyDescent="0.2">
      <c r="AU5794" s="200">
        <v>0.57920000000000005</v>
      </c>
    </row>
    <row r="5795" spans="47:47" x14ac:dyDescent="0.2">
      <c r="AU5795" s="200">
        <v>0.57930000000000004</v>
      </c>
    </row>
    <row r="5796" spans="47:47" x14ac:dyDescent="0.2">
      <c r="AU5796" s="200">
        <v>0.57940000000000003</v>
      </c>
    </row>
    <row r="5797" spans="47:47" x14ac:dyDescent="0.2">
      <c r="AU5797" s="200">
        <v>0.57950000000000002</v>
      </c>
    </row>
    <row r="5798" spans="47:47" x14ac:dyDescent="0.2">
      <c r="AU5798" s="200">
        <v>0.5796</v>
      </c>
    </row>
    <row r="5799" spans="47:47" x14ac:dyDescent="0.2">
      <c r="AU5799" s="200">
        <v>0.57969999999999999</v>
      </c>
    </row>
    <row r="5800" spans="47:47" x14ac:dyDescent="0.2">
      <c r="AU5800" s="200">
        <v>0.57979999999999998</v>
      </c>
    </row>
    <row r="5801" spans="47:47" x14ac:dyDescent="0.2">
      <c r="AU5801" s="200">
        <v>0.57989999999999997</v>
      </c>
    </row>
    <row r="5802" spans="47:47" x14ac:dyDescent="0.2">
      <c r="AU5802" s="200">
        <v>0.57999999999999996</v>
      </c>
    </row>
    <row r="5803" spans="47:47" x14ac:dyDescent="0.2">
      <c r="AU5803" s="200">
        <v>0.58009999999999995</v>
      </c>
    </row>
    <row r="5804" spans="47:47" x14ac:dyDescent="0.2">
      <c r="AU5804" s="200">
        <v>0.58020000000000005</v>
      </c>
    </row>
    <row r="5805" spans="47:47" x14ac:dyDescent="0.2">
      <c r="AU5805" s="200">
        <v>0.58030000000000004</v>
      </c>
    </row>
    <row r="5806" spans="47:47" x14ac:dyDescent="0.2">
      <c r="AU5806" s="200">
        <v>0.58040000000000003</v>
      </c>
    </row>
    <row r="5807" spans="47:47" x14ac:dyDescent="0.2">
      <c r="AU5807" s="200">
        <v>0.58050000000000002</v>
      </c>
    </row>
    <row r="5808" spans="47:47" x14ac:dyDescent="0.2">
      <c r="AU5808" s="200">
        <v>0.5806</v>
      </c>
    </row>
    <row r="5809" spans="47:47" x14ac:dyDescent="0.2">
      <c r="AU5809" s="200">
        <v>0.58069999999999999</v>
      </c>
    </row>
    <row r="5810" spans="47:47" x14ac:dyDescent="0.2">
      <c r="AU5810" s="200">
        <v>0.58079999999999998</v>
      </c>
    </row>
    <row r="5811" spans="47:47" x14ac:dyDescent="0.2">
      <c r="AU5811" s="200">
        <v>0.58089999999999997</v>
      </c>
    </row>
    <row r="5812" spans="47:47" x14ac:dyDescent="0.2">
      <c r="AU5812" s="200">
        <v>0.58099999999999996</v>
      </c>
    </row>
    <row r="5813" spans="47:47" x14ac:dyDescent="0.2">
      <c r="AU5813" s="200">
        <v>0.58109999999999995</v>
      </c>
    </row>
    <row r="5814" spans="47:47" x14ac:dyDescent="0.2">
      <c r="AU5814" s="200">
        <v>0.58120000000000005</v>
      </c>
    </row>
    <row r="5815" spans="47:47" x14ac:dyDescent="0.2">
      <c r="AU5815" s="200">
        <v>0.58130000000000004</v>
      </c>
    </row>
    <row r="5816" spans="47:47" x14ac:dyDescent="0.2">
      <c r="AU5816" s="200">
        <v>0.58140000000000003</v>
      </c>
    </row>
    <row r="5817" spans="47:47" x14ac:dyDescent="0.2">
      <c r="AU5817" s="200">
        <v>0.58150000000000002</v>
      </c>
    </row>
    <row r="5818" spans="47:47" x14ac:dyDescent="0.2">
      <c r="AU5818" s="200">
        <v>0.58160000000000001</v>
      </c>
    </row>
    <row r="5819" spans="47:47" x14ac:dyDescent="0.2">
      <c r="AU5819" s="200">
        <v>0.58169999999999999</v>
      </c>
    </row>
    <row r="5820" spans="47:47" x14ac:dyDescent="0.2">
      <c r="AU5820" s="200">
        <v>0.58179999999999998</v>
      </c>
    </row>
    <row r="5821" spans="47:47" x14ac:dyDescent="0.2">
      <c r="AU5821" s="200">
        <v>0.58189999999999997</v>
      </c>
    </row>
    <row r="5822" spans="47:47" x14ac:dyDescent="0.2">
      <c r="AU5822" s="200">
        <v>0.58199999999999996</v>
      </c>
    </row>
    <row r="5823" spans="47:47" x14ac:dyDescent="0.2">
      <c r="AU5823" s="200">
        <v>0.58209999999999995</v>
      </c>
    </row>
    <row r="5824" spans="47:47" x14ac:dyDescent="0.2">
      <c r="AU5824" s="200">
        <v>0.58220000000000005</v>
      </c>
    </row>
    <row r="5825" spans="47:47" x14ac:dyDescent="0.2">
      <c r="AU5825" s="200">
        <v>0.58230000000000004</v>
      </c>
    </row>
    <row r="5826" spans="47:47" x14ac:dyDescent="0.2">
      <c r="AU5826" s="200">
        <v>0.58240000000000003</v>
      </c>
    </row>
    <row r="5827" spans="47:47" x14ac:dyDescent="0.2">
      <c r="AU5827" s="200">
        <v>0.58250000000000002</v>
      </c>
    </row>
    <row r="5828" spans="47:47" x14ac:dyDescent="0.2">
      <c r="AU5828" s="200">
        <v>0.58260000000000001</v>
      </c>
    </row>
    <row r="5829" spans="47:47" x14ac:dyDescent="0.2">
      <c r="AU5829" s="200">
        <v>0.5827</v>
      </c>
    </row>
    <row r="5830" spans="47:47" x14ac:dyDescent="0.2">
      <c r="AU5830" s="200">
        <v>0.58279999999999998</v>
      </c>
    </row>
    <row r="5831" spans="47:47" x14ac:dyDescent="0.2">
      <c r="AU5831" s="200">
        <v>0.58289999999999997</v>
      </c>
    </row>
    <row r="5832" spans="47:47" x14ac:dyDescent="0.2">
      <c r="AU5832" s="200">
        <v>0.58299999999999996</v>
      </c>
    </row>
    <row r="5833" spans="47:47" x14ac:dyDescent="0.2">
      <c r="AU5833" s="200">
        <v>0.58309999999999995</v>
      </c>
    </row>
    <row r="5834" spans="47:47" x14ac:dyDescent="0.2">
      <c r="AU5834" s="200">
        <v>0.58320000000000005</v>
      </c>
    </row>
    <row r="5835" spans="47:47" x14ac:dyDescent="0.2">
      <c r="AU5835" s="200">
        <v>0.58330000000000004</v>
      </c>
    </row>
    <row r="5836" spans="47:47" x14ac:dyDescent="0.2">
      <c r="AU5836" s="200">
        <v>0.58340000000000003</v>
      </c>
    </row>
    <row r="5837" spans="47:47" x14ac:dyDescent="0.2">
      <c r="AU5837" s="200">
        <v>0.58350000000000002</v>
      </c>
    </row>
    <row r="5838" spans="47:47" x14ac:dyDescent="0.2">
      <c r="AU5838" s="200">
        <v>0.58360000000000001</v>
      </c>
    </row>
    <row r="5839" spans="47:47" x14ac:dyDescent="0.2">
      <c r="AU5839" s="200">
        <v>0.5837</v>
      </c>
    </row>
    <row r="5840" spans="47:47" x14ac:dyDescent="0.2">
      <c r="AU5840" s="200">
        <v>0.58379999999999999</v>
      </c>
    </row>
    <row r="5841" spans="47:47" x14ac:dyDescent="0.2">
      <c r="AU5841" s="200">
        <v>0.58389999999999997</v>
      </c>
    </row>
    <row r="5842" spans="47:47" x14ac:dyDescent="0.2">
      <c r="AU5842" s="200">
        <v>0.58399999999999996</v>
      </c>
    </row>
    <row r="5843" spans="47:47" x14ac:dyDescent="0.2">
      <c r="AU5843" s="200">
        <v>0.58409999999999995</v>
      </c>
    </row>
    <row r="5844" spans="47:47" x14ac:dyDescent="0.2">
      <c r="AU5844" s="200">
        <v>0.58420000000000005</v>
      </c>
    </row>
    <row r="5845" spans="47:47" x14ac:dyDescent="0.2">
      <c r="AU5845" s="200">
        <v>0.58430000000000004</v>
      </c>
    </row>
    <row r="5846" spans="47:47" x14ac:dyDescent="0.2">
      <c r="AU5846" s="200">
        <v>0.58440000000000003</v>
      </c>
    </row>
    <row r="5847" spans="47:47" x14ac:dyDescent="0.2">
      <c r="AU5847" s="200">
        <v>0.58450000000000002</v>
      </c>
    </row>
    <row r="5848" spans="47:47" x14ac:dyDescent="0.2">
      <c r="AU5848" s="200">
        <v>0.58460000000000001</v>
      </c>
    </row>
    <row r="5849" spans="47:47" x14ac:dyDescent="0.2">
      <c r="AU5849" s="200">
        <v>0.5847</v>
      </c>
    </row>
    <row r="5850" spans="47:47" x14ac:dyDescent="0.2">
      <c r="AU5850" s="200">
        <v>0.58479999999999999</v>
      </c>
    </row>
    <row r="5851" spans="47:47" x14ac:dyDescent="0.2">
      <c r="AU5851" s="200">
        <v>0.58489999999999998</v>
      </c>
    </row>
    <row r="5852" spans="47:47" x14ac:dyDescent="0.2">
      <c r="AU5852" s="200">
        <v>0.58499999999999996</v>
      </c>
    </row>
    <row r="5853" spans="47:47" x14ac:dyDescent="0.2">
      <c r="AU5853" s="200">
        <v>0.58509999999999995</v>
      </c>
    </row>
    <row r="5854" spans="47:47" x14ac:dyDescent="0.2">
      <c r="AU5854" s="200">
        <v>0.58520000000000005</v>
      </c>
    </row>
    <row r="5855" spans="47:47" x14ac:dyDescent="0.2">
      <c r="AU5855" s="200">
        <v>0.58530000000000004</v>
      </c>
    </row>
    <row r="5856" spans="47:47" x14ac:dyDescent="0.2">
      <c r="AU5856" s="200">
        <v>0.58540000000000003</v>
      </c>
    </row>
    <row r="5857" spans="47:47" x14ac:dyDescent="0.2">
      <c r="AU5857" s="200">
        <v>0.58550000000000002</v>
      </c>
    </row>
    <row r="5858" spans="47:47" x14ac:dyDescent="0.2">
      <c r="AU5858" s="200">
        <v>0.58560000000000001</v>
      </c>
    </row>
    <row r="5859" spans="47:47" x14ac:dyDescent="0.2">
      <c r="AU5859" s="200">
        <v>0.5857</v>
      </c>
    </row>
    <row r="5860" spans="47:47" x14ac:dyDescent="0.2">
      <c r="AU5860" s="200">
        <v>0.58579999999999999</v>
      </c>
    </row>
    <row r="5861" spans="47:47" x14ac:dyDescent="0.2">
      <c r="AU5861" s="200">
        <v>0.58589999999999998</v>
      </c>
    </row>
    <row r="5862" spans="47:47" x14ac:dyDescent="0.2">
      <c r="AU5862" s="200">
        <v>0.58599999999999997</v>
      </c>
    </row>
    <row r="5863" spans="47:47" x14ac:dyDescent="0.2">
      <c r="AU5863" s="200">
        <v>0.58609999999999995</v>
      </c>
    </row>
    <row r="5864" spans="47:47" x14ac:dyDescent="0.2">
      <c r="AU5864" s="200">
        <v>0.58620000000000005</v>
      </c>
    </row>
    <row r="5865" spans="47:47" x14ac:dyDescent="0.2">
      <c r="AU5865" s="200">
        <v>0.58630000000000004</v>
      </c>
    </row>
    <row r="5866" spans="47:47" x14ac:dyDescent="0.2">
      <c r="AU5866" s="200">
        <v>0.58640000000000003</v>
      </c>
    </row>
    <row r="5867" spans="47:47" x14ac:dyDescent="0.2">
      <c r="AU5867" s="200">
        <v>0.58650000000000002</v>
      </c>
    </row>
    <row r="5868" spans="47:47" x14ac:dyDescent="0.2">
      <c r="AU5868" s="200">
        <v>0.58660000000000001</v>
      </c>
    </row>
    <row r="5869" spans="47:47" x14ac:dyDescent="0.2">
      <c r="AU5869" s="200">
        <v>0.5867</v>
      </c>
    </row>
    <row r="5870" spans="47:47" x14ac:dyDescent="0.2">
      <c r="AU5870" s="200">
        <v>0.58679999999999999</v>
      </c>
    </row>
    <row r="5871" spans="47:47" x14ac:dyDescent="0.2">
      <c r="AU5871" s="200">
        <v>0.58689999999999998</v>
      </c>
    </row>
    <row r="5872" spans="47:47" x14ac:dyDescent="0.2">
      <c r="AU5872" s="200">
        <v>0.58699999999999997</v>
      </c>
    </row>
    <row r="5873" spans="47:47" x14ac:dyDescent="0.2">
      <c r="AU5873" s="200">
        <v>0.58709999999999996</v>
      </c>
    </row>
    <row r="5874" spans="47:47" x14ac:dyDescent="0.2">
      <c r="AU5874" s="200">
        <v>0.58720000000000006</v>
      </c>
    </row>
    <row r="5875" spans="47:47" x14ac:dyDescent="0.2">
      <c r="AU5875" s="200">
        <v>0.58730000000000004</v>
      </c>
    </row>
    <row r="5876" spans="47:47" x14ac:dyDescent="0.2">
      <c r="AU5876" s="200">
        <v>0.58740000000000003</v>
      </c>
    </row>
    <row r="5877" spans="47:47" x14ac:dyDescent="0.2">
      <c r="AU5877" s="200">
        <v>0.58750000000000002</v>
      </c>
    </row>
    <row r="5878" spans="47:47" x14ac:dyDescent="0.2">
      <c r="AU5878" s="200">
        <v>0.58760000000000001</v>
      </c>
    </row>
    <row r="5879" spans="47:47" x14ac:dyDescent="0.2">
      <c r="AU5879" s="200">
        <v>0.5877</v>
      </c>
    </row>
    <row r="5880" spans="47:47" x14ac:dyDescent="0.2">
      <c r="AU5880" s="200">
        <v>0.58779999999999999</v>
      </c>
    </row>
    <row r="5881" spans="47:47" x14ac:dyDescent="0.2">
      <c r="AU5881" s="200">
        <v>0.58789999999999998</v>
      </c>
    </row>
    <row r="5882" spans="47:47" x14ac:dyDescent="0.2">
      <c r="AU5882" s="200">
        <v>0.58799999999999997</v>
      </c>
    </row>
    <row r="5883" spans="47:47" x14ac:dyDescent="0.2">
      <c r="AU5883" s="200">
        <v>0.58809999999999996</v>
      </c>
    </row>
    <row r="5884" spans="47:47" x14ac:dyDescent="0.2">
      <c r="AU5884" s="200">
        <v>0.58819999999999995</v>
      </c>
    </row>
    <row r="5885" spans="47:47" x14ac:dyDescent="0.2">
      <c r="AU5885" s="200">
        <v>0.58830000000000005</v>
      </c>
    </row>
    <row r="5886" spans="47:47" x14ac:dyDescent="0.2">
      <c r="AU5886" s="200">
        <v>0.58840000000000003</v>
      </c>
    </row>
    <row r="5887" spans="47:47" x14ac:dyDescent="0.2">
      <c r="AU5887" s="200">
        <v>0.58850000000000002</v>
      </c>
    </row>
    <row r="5888" spans="47:47" x14ac:dyDescent="0.2">
      <c r="AU5888" s="200">
        <v>0.58860000000000001</v>
      </c>
    </row>
    <row r="5889" spans="47:47" x14ac:dyDescent="0.2">
      <c r="AU5889" s="200">
        <v>0.5887</v>
      </c>
    </row>
    <row r="5890" spans="47:47" x14ac:dyDescent="0.2">
      <c r="AU5890" s="200">
        <v>0.58879999999999999</v>
      </c>
    </row>
    <row r="5891" spans="47:47" x14ac:dyDescent="0.2">
      <c r="AU5891" s="200">
        <v>0.58889999999999998</v>
      </c>
    </row>
    <row r="5892" spans="47:47" x14ac:dyDescent="0.2">
      <c r="AU5892" s="200">
        <v>0.58899999999999997</v>
      </c>
    </row>
    <row r="5893" spans="47:47" x14ac:dyDescent="0.2">
      <c r="AU5893" s="200">
        <v>0.58909999999999996</v>
      </c>
    </row>
    <row r="5894" spans="47:47" x14ac:dyDescent="0.2">
      <c r="AU5894" s="200">
        <v>0.58919999999999995</v>
      </c>
    </row>
    <row r="5895" spans="47:47" x14ac:dyDescent="0.2">
      <c r="AU5895" s="200">
        <v>0.58930000000000005</v>
      </c>
    </row>
    <row r="5896" spans="47:47" x14ac:dyDescent="0.2">
      <c r="AU5896" s="200">
        <v>0.58940000000000003</v>
      </c>
    </row>
    <row r="5897" spans="47:47" x14ac:dyDescent="0.2">
      <c r="AU5897" s="200">
        <v>0.58950000000000002</v>
      </c>
    </row>
    <row r="5898" spans="47:47" x14ac:dyDescent="0.2">
      <c r="AU5898" s="200">
        <v>0.58960000000000001</v>
      </c>
    </row>
    <row r="5899" spans="47:47" x14ac:dyDescent="0.2">
      <c r="AU5899" s="200">
        <v>0.5897</v>
      </c>
    </row>
    <row r="5900" spans="47:47" x14ac:dyDescent="0.2">
      <c r="AU5900" s="200">
        <v>0.58979999999999999</v>
      </c>
    </row>
    <row r="5901" spans="47:47" x14ac:dyDescent="0.2">
      <c r="AU5901" s="200">
        <v>0.58989999999999998</v>
      </c>
    </row>
    <row r="5902" spans="47:47" x14ac:dyDescent="0.2">
      <c r="AU5902" s="200">
        <v>0.59</v>
      </c>
    </row>
    <row r="5903" spans="47:47" x14ac:dyDescent="0.2">
      <c r="AU5903" s="200">
        <v>0.59009999999999996</v>
      </c>
    </row>
    <row r="5904" spans="47:47" x14ac:dyDescent="0.2">
      <c r="AU5904" s="200">
        <v>0.59019999999999995</v>
      </c>
    </row>
    <row r="5905" spans="47:47" x14ac:dyDescent="0.2">
      <c r="AU5905" s="200">
        <v>0.59030000000000005</v>
      </c>
    </row>
    <row r="5906" spans="47:47" x14ac:dyDescent="0.2">
      <c r="AU5906" s="200">
        <v>0.59040000000000004</v>
      </c>
    </row>
    <row r="5907" spans="47:47" x14ac:dyDescent="0.2">
      <c r="AU5907" s="200">
        <v>0.59050000000000002</v>
      </c>
    </row>
    <row r="5908" spans="47:47" x14ac:dyDescent="0.2">
      <c r="AU5908" s="200">
        <v>0.59060000000000001</v>
      </c>
    </row>
    <row r="5909" spans="47:47" x14ac:dyDescent="0.2">
      <c r="AU5909" s="200">
        <v>0.5907</v>
      </c>
    </row>
    <row r="5910" spans="47:47" x14ac:dyDescent="0.2">
      <c r="AU5910" s="200">
        <v>0.59079999999999999</v>
      </c>
    </row>
    <row r="5911" spans="47:47" x14ac:dyDescent="0.2">
      <c r="AU5911" s="200">
        <v>0.59089999999999998</v>
      </c>
    </row>
    <row r="5912" spans="47:47" x14ac:dyDescent="0.2">
      <c r="AU5912" s="200">
        <v>0.59099999999999997</v>
      </c>
    </row>
    <row r="5913" spans="47:47" x14ac:dyDescent="0.2">
      <c r="AU5913" s="200">
        <v>0.59109999999999996</v>
      </c>
    </row>
    <row r="5914" spans="47:47" x14ac:dyDescent="0.2">
      <c r="AU5914" s="200">
        <v>0.59119999999999995</v>
      </c>
    </row>
    <row r="5915" spans="47:47" x14ac:dyDescent="0.2">
      <c r="AU5915" s="200">
        <v>0.59130000000000005</v>
      </c>
    </row>
    <row r="5916" spans="47:47" x14ac:dyDescent="0.2">
      <c r="AU5916" s="200">
        <v>0.59140000000000004</v>
      </c>
    </row>
    <row r="5917" spans="47:47" x14ac:dyDescent="0.2">
      <c r="AU5917" s="200">
        <v>0.59150000000000003</v>
      </c>
    </row>
    <row r="5918" spans="47:47" x14ac:dyDescent="0.2">
      <c r="AU5918" s="200">
        <v>0.59160000000000001</v>
      </c>
    </row>
    <row r="5919" spans="47:47" x14ac:dyDescent="0.2">
      <c r="AU5919" s="200">
        <v>0.5917</v>
      </c>
    </row>
    <row r="5920" spans="47:47" x14ac:dyDescent="0.2">
      <c r="AU5920" s="200">
        <v>0.59179999999999999</v>
      </c>
    </row>
    <row r="5921" spans="47:47" x14ac:dyDescent="0.2">
      <c r="AU5921" s="200">
        <v>0.59189999999999998</v>
      </c>
    </row>
    <row r="5922" spans="47:47" x14ac:dyDescent="0.2">
      <c r="AU5922" s="200">
        <v>0.59199999999999997</v>
      </c>
    </row>
    <row r="5923" spans="47:47" x14ac:dyDescent="0.2">
      <c r="AU5923" s="200">
        <v>0.59209999999999996</v>
      </c>
    </row>
    <row r="5924" spans="47:47" x14ac:dyDescent="0.2">
      <c r="AU5924" s="200">
        <v>0.59219999999999995</v>
      </c>
    </row>
    <row r="5925" spans="47:47" x14ac:dyDescent="0.2">
      <c r="AU5925" s="200">
        <v>0.59230000000000005</v>
      </c>
    </row>
    <row r="5926" spans="47:47" x14ac:dyDescent="0.2">
      <c r="AU5926" s="200">
        <v>0.59240000000000004</v>
      </c>
    </row>
    <row r="5927" spans="47:47" x14ac:dyDescent="0.2">
      <c r="AU5927" s="200">
        <v>0.59250000000000003</v>
      </c>
    </row>
    <row r="5928" spans="47:47" x14ac:dyDescent="0.2">
      <c r="AU5928" s="200">
        <v>0.59260000000000002</v>
      </c>
    </row>
    <row r="5929" spans="47:47" x14ac:dyDescent="0.2">
      <c r="AU5929" s="200">
        <v>0.5927</v>
      </c>
    </row>
    <row r="5930" spans="47:47" x14ac:dyDescent="0.2">
      <c r="AU5930" s="200">
        <v>0.59279999999999999</v>
      </c>
    </row>
    <row r="5931" spans="47:47" x14ac:dyDescent="0.2">
      <c r="AU5931" s="200">
        <v>0.59289999999999998</v>
      </c>
    </row>
    <row r="5932" spans="47:47" x14ac:dyDescent="0.2">
      <c r="AU5932" s="200">
        <v>0.59299999999999997</v>
      </c>
    </row>
    <row r="5933" spans="47:47" x14ac:dyDescent="0.2">
      <c r="AU5933" s="200">
        <v>0.59309999999999996</v>
      </c>
    </row>
    <row r="5934" spans="47:47" x14ac:dyDescent="0.2">
      <c r="AU5934" s="200">
        <v>0.59319999999999995</v>
      </c>
    </row>
    <row r="5935" spans="47:47" x14ac:dyDescent="0.2">
      <c r="AU5935" s="200">
        <v>0.59330000000000005</v>
      </c>
    </row>
    <row r="5936" spans="47:47" x14ac:dyDescent="0.2">
      <c r="AU5936" s="200">
        <v>0.59340000000000004</v>
      </c>
    </row>
    <row r="5937" spans="47:47" x14ac:dyDescent="0.2">
      <c r="AU5937" s="200">
        <v>0.59350000000000003</v>
      </c>
    </row>
    <row r="5938" spans="47:47" x14ac:dyDescent="0.2">
      <c r="AU5938" s="200">
        <v>0.59360000000000002</v>
      </c>
    </row>
    <row r="5939" spans="47:47" x14ac:dyDescent="0.2">
      <c r="AU5939" s="200">
        <v>0.59370000000000001</v>
      </c>
    </row>
    <row r="5940" spans="47:47" x14ac:dyDescent="0.2">
      <c r="AU5940" s="200">
        <v>0.59379999999999999</v>
      </c>
    </row>
    <row r="5941" spans="47:47" x14ac:dyDescent="0.2">
      <c r="AU5941" s="200">
        <v>0.59389999999999998</v>
      </c>
    </row>
    <row r="5942" spans="47:47" x14ac:dyDescent="0.2">
      <c r="AU5942" s="200">
        <v>0.59399999999999997</v>
      </c>
    </row>
    <row r="5943" spans="47:47" x14ac:dyDescent="0.2">
      <c r="AU5943" s="200">
        <v>0.59409999999999996</v>
      </c>
    </row>
    <row r="5944" spans="47:47" x14ac:dyDescent="0.2">
      <c r="AU5944" s="200">
        <v>0.59419999999999995</v>
      </c>
    </row>
    <row r="5945" spans="47:47" x14ac:dyDescent="0.2">
      <c r="AU5945" s="200">
        <v>0.59430000000000005</v>
      </c>
    </row>
    <row r="5946" spans="47:47" x14ac:dyDescent="0.2">
      <c r="AU5946" s="200">
        <v>0.59440000000000004</v>
      </c>
    </row>
    <row r="5947" spans="47:47" x14ac:dyDescent="0.2">
      <c r="AU5947" s="200">
        <v>0.59450000000000003</v>
      </c>
    </row>
    <row r="5948" spans="47:47" x14ac:dyDescent="0.2">
      <c r="AU5948" s="200">
        <v>0.59460000000000002</v>
      </c>
    </row>
    <row r="5949" spans="47:47" x14ac:dyDescent="0.2">
      <c r="AU5949" s="200">
        <v>0.59470000000000001</v>
      </c>
    </row>
    <row r="5950" spans="47:47" x14ac:dyDescent="0.2">
      <c r="AU5950" s="200">
        <v>0.5948</v>
      </c>
    </row>
    <row r="5951" spans="47:47" x14ac:dyDescent="0.2">
      <c r="AU5951" s="200">
        <v>0.59489999999999998</v>
      </c>
    </row>
    <row r="5952" spans="47:47" x14ac:dyDescent="0.2">
      <c r="AU5952" s="200">
        <v>0.59499999999999997</v>
      </c>
    </row>
    <row r="5953" spans="47:47" x14ac:dyDescent="0.2">
      <c r="AU5953" s="200">
        <v>0.59509999999999996</v>
      </c>
    </row>
    <row r="5954" spans="47:47" x14ac:dyDescent="0.2">
      <c r="AU5954" s="200">
        <v>0.59519999999999995</v>
      </c>
    </row>
    <row r="5955" spans="47:47" x14ac:dyDescent="0.2">
      <c r="AU5955" s="200">
        <v>0.59530000000000005</v>
      </c>
    </row>
    <row r="5956" spans="47:47" x14ac:dyDescent="0.2">
      <c r="AU5956" s="200">
        <v>0.59540000000000004</v>
      </c>
    </row>
    <row r="5957" spans="47:47" x14ac:dyDescent="0.2">
      <c r="AU5957" s="200">
        <v>0.59550000000000003</v>
      </c>
    </row>
    <row r="5958" spans="47:47" x14ac:dyDescent="0.2">
      <c r="AU5958" s="200">
        <v>0.59560000000000002</v>
      </c>
    </row>
    <row r="5959" spans="47:47" x14ac:dyDescent="0.2">
      <c r="AU5959" s="200">
        <v>0.59570000000000001</v>
      </c>
    </row>
    <row r="5960" spans="47:47" x14ac:dyDescent="0.2">
      <c r="AU5960" s="200">
        <v>0.5958</v>
      </c>
    </row>
    <row r="5961" spans="47:47" x14ac:dyDescent="0.2">
      <c r="AU5961" s="200">
        <v>0.59589999999999999</v>
      </c>
    </row>
    <row r="5962" spans="47:47" x14ac:dyDescent="0.2">
      <c r="AU5962" s="200">
        <v>0.59599999999999997</v>
      </c>
    </row>
    <row r="5963" spans="47:47" x14ac:dyDescent="0.2">
      <c r="AU5963" s="200">
        <v>0.59609999999999996</v>
      </c>
    </row>
    <row r="5964" spans="47:47" x14ac:dyDescent="0.2">
      <c r="AU5964" s="200">
        <v>0.59619999999999995</v>
      </c>
    </row>
    <row r="5965" spans="47:47" x14ac:dyDescent="0.2">
      <c r="AU5965" s="200">
        <v>0.59630000000000005</v>
      </c>
    </row>
    <row r="5966" spans="47:47" x14ac:dyDescent="0.2">
      <c r="AU5966" s="200">
        <v>0.59640000000000004</v>
      </c>
    </row>
    <row r="5967" spans="47:47" x14ac:dyDescent="0.2">
      <c r="AU5967" s="200">
        <v>0.59650000000000003</v>
      </c>
    </row>
    <row r="5968" spans="47:47" x14ac:dyDescent="0.2">
      <c r="AU5968" s="200">
        <v>0.59660000000000002</v>
      </c>
    </row>
    <row r="5969" spans="47:47" x14ac:dyDescent="0.2">
      <c r="AU5969" s="200">
        <v>0.59670000000000001</v>
      </c>
    </row>
    <row r="5970" spans="47:47" x14ac:dyDescent="0.2">
      <c r="AU5970" s="200">
        <v>0.5968</v>
      </c>
    </row>
    <row r="5971" spans="47:47" x14ac:dyDescent="0.2">
      <c r="AU5971" s="200">
        <v>0.59689999999999999</v>
      </c>
    </row>
    <row r="5972" spans="47:47" x14ac:dyDescent="0.2">
      <c r="AU5972" s="200">
        <v>0.59699999999999998</v>
      </c>
    </row>
    <row r="5973" spans="47:47" x14ac:dyDescent="0.2">
      <c r="AU5973" s="200">
        <v>0.59709999999999996</v>
      </c>
    </row>
    <row r="5974" spans="47:47" x14ac:dyDescent="0.2">
      <c r="AU5974" s="200">
        <v>0.59719999999999995</v>
      </c>
    </row>
    <row r="5975" spans="47:47" x14ac:dyDescent="0.2">
      <c r="AU5975" s="200">
        <v>0.59730000000000005</v>
      </c>
    </row>
    <row r="5976" spans="47:47" x14ac:dyDescent="0.2">
      <c r="AU5976" s="200">
        <v>0.59740000000000004</v>
      </c>
    </row>
    <row r="5977" spans="47:47" x14ac:dyDescent="0.2">
      <c r="AU5977" s="200">
        <v>0.59750000000000003</v>
      </c>
    </row>
    <row r="5978" spans="47:47" x14ac:dyDescent="0.2">
      <c r="AU5978" s="200">
        <v>0.59760000000000002</v>
      </c>
    </row>
    <row r="5979" spans="47:47" x14ac:dyDescent="0.2">
      <c r="AU5979" s="200">
        <v>0.59770000000000001</v>
      </c>
    </row>
    <row r="5980" spans="47:47" x14ac:dyDescent="0.2">
      <c r="AU5980" s="200">
        <v>0.5978</v>
      </c>
    </row>
    <row r="5981" spans="47:47" x14ac:dyDescent="0.2">
      <c r="AU5981" s="200">
        <v>0.59789999999999999</v>
      </c>
    </row>
    <row r="5982" spans="47:47" x14ac:dyDescent="0.2">
      <c r="AU5982" s="200">
        <v>0.59799999999999998</v>
      </c>
    </row>
    <row r="5983" spans="47:47" x14ac:dyDescent="0.2">
      <c r="AU5983" s="200">
        <v>0.59809999999999997</v>
      </c>
    </row>
    <row r="5984" spans="47:47" x14ac:dyDescent="0.2">
      <c r="AU5984" s="200">
        <v>0.59819999999999995</v>
      </c>
    </row>
    <row r="5985" spans="47:47" x14ac:dyDescent="0.2">
      <c r="AU5985" s="200">
        <v>0.59830000000000005</v>
      </c>
    </row>
    <row r="5986" spans="47:47" x14ac:dyDescent="0.2">
      <c r="AU5986" s="200">
        <v>0.59840000000000004</v>
      </c>
    </row>
    <row r="5987" spans="47:47" x14ac:dyDescent="0.2">
      <c r="AU5987" s="200">
        <v>0.59850000000000003</v>
      </c>
    </row>
    <row r="5988" spans="47:47" x14ac:dyDescent="0.2">
      <c r="AU5988" s="200">
        <v>0.59860000000000002</v>
      </c>
    </row>
    <row r="5989" spans="47:47" x14ac:dyDescent="0.2">
      <c r="AU5989" s="200">
        <v>0.59870000000000001</v>
      </c>
    </row>
    <row r="5990" spans="47:47" x14ac:dyDescent="0.2">
      <c r="AU5990" s="200">
        <v>0.5988</v>
      </c>
    </row>
    <row r="5991" spans="47:47" x14ac:dyDescent="0.2">
      <c r="AU5991" s="200">
        <v>0.59889999999999999</v>
      </c>
    </row>
    <row r="5992" spans="47:47" x14ac:dyDescent="0.2">
      <c r="AU5992" s="200">
        <v>0.59899999999999998</v>
      </c>
    </row>
    <row r="5993" spans="47:47" x14ac:dyDescent="0.2">
      <c r="AU5993" s="200">
        <v>0.59909999999999997</v>
      </c>
    </row>
    <row r="5994" spans="47:47" x14ac:dyDescent="0.2">
      <c r="AU5994" s="200">
        <v>0.59919999999999995</v>
      </c>
    </row>
    <row r="5995" spans="47:47" x14ac:dyDescent="0.2">
      <c r="AU5995" s="200">
        <v>0.59930000000000005</v>
      </c>
    </row>
    <row r="5996" spans="47:47" x14ac:dyDescent="0.2">
      <c r="AU5996" s="200">
        <v>0.59940000000000004</v>
      </c>
    </row>
    <row r="5997" spans="47:47" x14ac:dyDescent="0.2">
      <c r="AU5997" s="200">
        <v>0.59950000000000003</v>
      </c>
    </row>
    <row r="5998" spans="47:47" x14ac:dyDescent="0.2">
      <c r="AU5998" s="200">
        <v>0.59960000000000002</v>
      </c>
    </row>
    <row r="5999" spans="47:47" x14ac:dyDescent="0.2">
      <c r="AU5999" s="200">
        <v>0.59970000000000001</v>
      </c>
    </row>
    <row r="6000" spans="47:47" x14ac:dyDescent="0.2">
      <c r="AU6000" s="200">
        <v>0.5998</v>
      </c>
    </row>
    <row r="6001" spans="47:47" x14ac:dyDescent="0.2">
      <c r="AU6001" s="200">
        <v>0.59989999999999999</v>
      </c>
    </row>
    <row r="6002" spans="47:47" x14ac:dyDescent="0.2">
      <c r="AU6002" s="200">
        <v>0.6</v>
      </c>
    </row>
    <row r="6003" spans="47:47" x14ac:dyDescent="0.2">
      <c r="AU6003" s="200">
        <v>0.60009999999999997</v>
      </c>
    </row>
    <row r="6004" spans="47:47" x14ac:dyDescent="0.2">
      <c r="AU6004" s="200">
        <v>0.60019999999999996</v>
      </c>
    </row>
    <row r="6005" spans="47:47" x14ac:dyDescent="0.2">
      <c r="AU6005" s="200">
        <v>0.60029999999999994</v>
      </c>
    </row>
    <row r="6006" spans="47:47" x14ac:dyDescent="0.2">
      <c r="AU6006" s="200">
        <v>0.60040000000000004</v>
      </c>
    </row>
    <row r="6007" spans="47:47" x14ac:dyDescent="0.2">
      <c r="AU6007" s="200">
        <v>0.60050000000000003</v>
      </c>
    </row>
    <row r="6008" spans="47:47" x14ac:dyDescent="0.2">
      <c r="AU6008" s="200">
        <v>0.60060000000000002</v>
      </c>
    </row>
    <row r="6009" spans="47:47" x14ac:dyDescent="0.2">
      <c r="AU6009" s="200">
        <v>0.60070000000000001</v>
      </c>
    </row>
    <row r="6010" spans="47:47" x14ac:dyDescent="0.2">
      <c r="AU6010" s="200">
        <v>0.6008</v>
      </c>
    </row>
    <row r="6011" spans="47:47" x14ac:dyDescent="0.2">
      <c r="AU6011" s="200">
        <v>0.60089999999999999</v>
      </c>
    </row>
    <row r="6012" spans="47:47" x14ac:dyDescent="0.2">
      <c r="AU6012" s="200">
        <v>0.60099999999999998</v>
      </c>
    </row>
    <row r="6013" spans="47:47" x14ac:dyDescent="0.2">
      <c r="AU6013" s="200">
        <v>0.60109999999999997</v>
      </c>
    </row>
    <row r="6014" spans="47:47" x14ac:dyDescent="0.2">
      <c r="AU6014" s="200">
        <v>0.60119999999999996</v>
      </c>
    </row>
    <row r="6015" spans="47:47" x14ac:dyDescent="0.2">
      <c r="AU6015" s="200">
        <v>0.60129999999999995</v>
      </c>
    </row>
    <row r="6016" spans="47:47" x14ac:dyDescent="0.2">
      <c r="AU6016" s="200">
        <v>0.60140000000000005</v>
      </c>
    </row>
    <row r="6017" spans="47:47" x14ac:dyDescent="0.2">
      <c r="AU6017" s="200">
        <v>0.60150000000000003</v>
      </c>
    </row>
    <row r="6018" spans="47:47" x14ac:dyDescent="0.2">
      <c r="AU6018" s="200">
        <v>0.60160000000000002</v>
      </c>
    </row>
    <row r="6019" spans="47:47" x14ac:dyDescent="0.2">
      <c r="AU6019" s="200">
        <v>0.60170000000000001</v>
      </c>
    </row>
    <row r="6020" spans="47:47" x14ac:dyDescent="0.2">
      <c r="AU6020" s="200">
        <v>0.6018</v>
      </c>
    </row>
    <row r="6021" spans="47:47" x14ac:dyDescent="0.2">
      <c r="AU6021" s="200">
        <v>0.60189999999999999</v>
      </c>
    </row>
    <row r="6022" spans="47:47" x14ac:dyDescent="0.2">
      <c r="AU6022" s="200">
        <v>0.60199999999999998</v>
      </c>
    </row>
    <row r="6023" spans="47:47" x14ac:dyDescent="0.2">
      <c r="AU6023" s="200">
        <v>0.60209999999999997</v>
      </c>
    </row>
    <row r="6024" spans="47:47" x14ac:dyDescent="0.2">
      <c r="AU6024" s="200">
        <v>0.60219999999999996</v>
      </c>
    </row>
    <row r="6025" spans="47:47" x14ac:dyDescent="0.2">
      <c r="AU6025" s="200">
        <v>0.60229999999999995</v>
      </c>
    </row>
    <row r="6026" spans="47:47" x14ac:dyDescent="0.2">
      <c r="AU6026" s="200">
        <v>0.60240000000000005</v>
      </c>
    </row>
    <row r="6027" spans="47:47" x14ac:dyDescent="0.2">
      <c r="AU6027" s="200">
        <v>0.60250000000000004</v>
      </c>
    </row>
    <row r="6028" spans="47:47" x14ac:dyDescent="0.2">
      <c r="AU6028" s="200">
        <v>0.60260000000000002</v>
      </c>
    </row>
    <row r="6029" spans="47:47" x14ac:dyDescent="0.2">
      <c r="AU6029" s="200">
        <v>0.60270000000000001</v>
      </c>
    </row>
    <row r="6030" spans="47:47" x14ac:dyDescent="0.2">
      <c r="AU6030" s="200">
        <v>0.6028</v>
      </c>
    </row>
    <row r="6031" spans="47:47" x14ac:dyDescent="0.2">
      <c r="AU6031" s="200">
        <v>0.60289999999999999</v>
      </c>
    </row>
    <row r="6032" spans="47:47" x14ac:dyDescent="0.2">
      <c r="AU6032" s="200">
        <v>0.60299999999999998</v>
      </c>
    </row>
    <row r="6033" spans="47:47" x14ac:dyDescent="0.2">
      <c r="AU6033" s="200">
        <v>0.60309999999999997</v>
      </c>
    </row>
    <row r="6034" spans="47:47" x14ac:dyDescent="0.2">
      <c r="AU6034" s="200">
        <v>0.60319999999999996</v>
      </c>
    </row>
    <row r="6035" spans="47:47" x14ac:dyDescent="0.2">
      <c r="AU6035" s="200">
        <v>0.60329999999999995</v>
      </c>
    </row>
    <row r="6036" spans="47:47" x14ac:dyDescent="0.2">
      <c r="AU6036" s="200">
        <v>0.60340000000000005</v>
      </c>
    </row>
    <row r="6037" spans="47:47" x14ac:dyDescent="0.2">
      <c r="AU6037" s="200">
        <v>0.60350000000000004</v>
      </c>
    </row>
    <row r="6038" spans="47:47" x14ac:dyDescent="0.2">
      <c r="AU6038" s="200">
        <v>0.60360000000000003</v>
      </c>
    </row>
    <row r="6039" spans="47:47" x14ac:dyDescent="0.2">
      <c r="AU6039" s="200">
        <v>0.60370000000000001</v>
      </c>
    </row>
    <row r="6040" spans="47:47" x14ac:dyDescent="0.2">
      <c r="AU6040" s="200">
        <v>0.6038</v>
      </c>
    </row>
    <row r="6041" spans="47:47" x14ac:dyDescent="0.2">
      <c r="AU6041" s="200">
        <v>0.60389999999999999</v>
      </c>
    </row>
    <row r="6042" spans="47:47" x14ac:dyDescent="0.2">
      <c r="AU6042" s="200">
        <v>0.60399999999999998</v>
      </c>
    </row>
    <row r="6043" spans="47:47" x14ac:dyDescent="0.2">
      <c r="AU6043" s="200">
        <v>0.60409999999999997</v>
      </c>
    </row>
    <row r="6044" spans="47:47" x14ac:dyDescent="0.2">
      <c r="AU6044" s="200">
        <v>0.60419999999999996</v>
      </c>
    </row>
    <row r="6045" spans="47:47" x14ac:dyDescent="0.2">
      <c r="AU6045" s="200">
        <v>0.60429999999999995</v>
      </c>
    </row>
    <row r="6046" spans="47:47" x14ac:dyDescent="0.2">
      <c r="AU6046" s="200">
        <v>0.60440000000000005</v>
      </c>
    </row>
    <row r="6047" spans="47:47" x14ac:dyDescent="0.2">
      <c r="AU6047" s="200">
        <v>0.60450000000000004</v>
      </c>
    </row>
    <row r="6048" spans="47:47" x14ac:dyDescent="0.2">
      <c r="AU6048" s="200">
        <v>0.60460000000000003</v>
      </c>
    </row>
    <row r="6049" spans="47:47" x14ac:dyDescent="0.2">
      <c r="AU6049" s="200">
        <v>0.60470000000000002</v>
      </c>
    </row>
    <row r="6050" spans="47:47" x14ac:dyDescent="0.2">
      <c r="AU6050" s="200">
        <v>0.6048</v>
      </c>
    </row>
    <row r="6051" spans="47:47" x14ac:dyDescent="0.2">
      <c r="AU6051" s="200">
        <v>0.60489999999999999</v>
      </c>
    </row>
    <row r="6052" spans="47:47" x14ac:dyDescent="0.2">
      <c r="AU6052" s="200">
        <v>0.60499999999999998</v>
      </c>
    </row>
    <row r="6053" spans="47:47" x14ac:dyDescent="0.2">
      <c r="AU6053" s="200">
        <v>0.60509999999999997</v>
      </c>
    </row>
    <row r="6054" spans="47:47" x14ac:dyDescent="0.2">
      <c r="AU6054" s="200">
        <v>0.60519999999999996</v>
      </c>
    </row>
    <row r="6055" spans="47:47" x14ac:dyDescent="0.2">
      <c r="AU6055" s="200">
        <v>0.60529999999999995</v>
      </c>
    </row>
    <row r="6056" spans="47:47" x14ac:dyDescent="0.2">
      <c r="AU6056" s="200">
        <v>0.60540000000000005</v>
      </c>
    </row>
    <row r="6057" spans="47:47" x14ac:dyDescent="0.2">
      <c r="AU6057" s="200">
        <v>0.60550000000000004</v>
      </c>
    </row>
    <row r="6058" spans="47:47" x14ac:dyDescent="0.2">
      <c r="AU6058" s="200">
        <v>0.60560000000000003</v>
      </c>
    </row>
    <row r="6059" spans="47:47" x14ac:dyDescent="0.2">
      <c r="AU6059" s="200">
        <v>0.60570000000000002</v>
      </c>
    </row>
    <row r="6060" spans="47:47" x14ac:dyDescent="0.2">
      <c r="AU6060" s="200">
        <v>0.60580000000000001</v>
      </c>
    </row>
    <row r="6061" spans="47:47" x14ac:dyDescent="0.2">
      <c r="AU6061" s="200">
        <v>0.60589999999999999</v>
      </c>
    </row>
    <row r="6062" spans="47:47" x14ac:dyDescent="0.2">
      <c r="AU6062" s="200">
        <v>0.60599999999999998</v>
      </c>
    </row>
    <row r="6063" spans="47:47" x14ac:dyDescent="0.2">
      <c r="AU6063" s="200">
        <v>0.60609999999999997</v>
      </c>
    </row>
    <row r="6064" spans="47:47" x14ac:dyDescent="0.2">
      <c r="AU6064" s="200">
        <v>0.60619999999999996</v>
      </c>
    </row>
    <row r="6065" spans="47:47" x14ac:dyDescent="0.2">
      <c r="AU6065" s="200">
        <v>0.60629999999999995</v>
      </c>
    </row>
    <row r="6066" spans="47:47" x14ac:dyDescent="0.2">
      <c r="AU6066" s="200">
        <v>0.60640000000000005</v>
      </c>
    </row>
    <row r="6067" spans="47:47" x14ac:dyDescent="0.2">
      <c r="AU6067" s="200">
        <v>0.60650000000000004</v>
      </c>
    </row>
    <row r="6068" spans="47:47" x14ac:dyDescent="0.2">
      <c r="AU6068" s="200">
        <v>0.60660000000000003</v>
      </c>
    </row>
    <row r="6069" spans="47:47" x14ac:dyDescent="0.2">
      <c r="AU6069" s="200">
        <v>0.60670000000000002</v>
      </c>
    </row>
    <row r="6070" spans="47:47" x14ac:dyDescent="0.2">
      <c r="AU6070" s="200">
        <v>0.60680000000000001</v>
      </c>
    </row>
    <row r="6071" spans="47:47" x14ac:dyDescent="0.2">
      <c r="AU6071" s="200">
        <v>0.6069</v>
      </c>
    </row>
    <row r="6072" spans="47:47" x14ac:dyDescent="0.2">
      <c r="AU6072" s="200">
        <v>0.60699999999999998</v>
      </c>
    </row>
    <row r="6073" spans="47:47" x14ac:dyDescent="0.2">
      <c r="AU6073" s="200">
        <v>0.60709999999999997</v>
      </c>
    </row>
    <row r="6074" spans="47:47" x14ac:dyDescent="0.2">
      <c r="AU6074" s="200">
        <v>0.60719999999999996</v>
      </c>
    </row>
    <row r="6075" spans="47:47" x14ac:dyDescent="0.2">
      <c r="AU6075" s="200">
        <v>0.60729999999999995</v>
      </c>
    </row>
    <row r="6076" spans="47:47" x14ac:dyDescent="0.2">
      <c r="AU6076" s="200">
        <v>0.60740000000000005</v>
      </c>
    </row>
    <row r="6077" spans="47:47" x14ac:dyDescent="0.2">
      <c r="AU6077" s="200">
        <v>0.60750000000000004</v>
      </c>
    </row>
    <row r="6078" spans="47:47" x14ac:dyDescent="0.2">
      <c r="AU6078" s="200">
        <v>0.60760000000000003</v>
      </c>
    </row>
    <row r="6079" spans="47:47" x14ac:dyDescent="0.2">
      <c r="AU6079" s="200">
        <v>0.60770000000000002</v>
      </c>
    </row>
    <row r="6080" spans="47:47" x14ac:dyDescent="0.2">
      <c r="AU6080" s="200">
        <v>0.60780000000000001</v>
      </c>
    </row>
    <row r="6081" spans="47:47" x14ac:dyDescent="0.2">
      <c r="AU6081" s="200">
        <v>0.6079</v>
      </c>
    </row>
    <row r="6082" spans="47:47" x14ac:dyDescent="0.2">
      <c r="AU6082" s="200">
        <v>0.60799999999999998</v>
      </c>
    </row>
    <row r="6083" spans="47:47" x14ac:dyDescent="0.2">
      <c r="AU6083" s="200">
        <v>0.60809999999999997</v>
      </c>
    </row>
    <row r="6084" spans="47:47" x14ac:dyDescent="0.2">
      <c r="AU6084" s="200">
        <v>0.60819999999999996</v>
      </c>
    </row>
    <row r="6085" spans="47:47" x14ac:dyDescent="0.2">
      <c r="AU6085" s="200">
        <v>0.60829999999999995</v>
      </c>
    </row>
    <row r="6086" spans="47:47" x14ac:dyDescent="0.2">
      <c r="AU6086" s="200">
        <v>0.60840000000000005</v>
      </c>
    </row>
    <row r="6087" spans="47:47" x14ac:dyDescent="0.2">
      <c r="AU6087" s="200">
        <v>0.60850000000000004</v>
      </c>
    </row>
    <row r="6088" spans="47:47" x14ac:dyDescent="0.2">
      <c r="AU6088" s="200">
        <v>0.60860000000000003</v>
      </c>
    </row>
    <row r="6089" spans="47:47" x14ac:dyDescent="0.2">
      <c r="AU6089" s="200">
        <v>0.60870000000000002</v>
      </c>
    </row>
    <row r="6090" spans="47:47" x14ac:dyDescent="0.2">
      <c r="AU6090" s="200">
        <v>0.60880000000000001</v>
      </c>
    </row>
    <row r="6091" spans="47:47" x14ac:dyDescent="0.2">
      <c r="AU6091" s="200">
        <v>0.6089</v>
      </c>
    </row>
    <row r="6092" spans="47:47" x14ac:dyDescent="0.2">
      <c r="AU6092" s="200">
        <v>0.60899999999999999</v>
      </c>
    </row>
    <row r="6093" spans="47:47" x14ac:dyDescent="0.2">
      <c r="AU6093" s="200">
        <v>0.60909999999999997</v>
      </c>
    </row>
    <row r="6094" spans="47:47" x14ac:dyDescent="0.2">
      <c r="AU6094" s="200">
        <v>0.60919999999999996</v>
      </c>
    </row>
    <row r="6095" spans="47:47" x14ac:dyDescent="0.2">
      <c r="AU6095" s="200">
        <v>0.60929999999999995</v>
      </c>
    </row>
    <row r="6096" spans="47:47" x14ac:dyDescent="0.2">
      <c r="AU6096" s="200">
        <v>0.60940000000000005</v>
      </c>
    </row>
    <row r="6097" spans="47:47" x14ac:dyDescent="0.2">
      <c r="AU6097" s="200">
        <v>0.60950000000000004</v>
      </c>
    </row>
    <row r="6098" spans="47:47" x14ac:dyDescent="0.2">
      <c r="AU6098" s="200">
        <v>0.60960000000000003</v>
      </c>
    </row>
    <row r="6099" spans="47:47" x14ac:dyDescent="0.2">
      <c r="AU6099" s="200">
        <v>0.60970000000000002</v>
      </c>
    </row>
    <row r="6100" spans="47:47" x14ac:dyDescent="0.2">
      <c r="AU6100" s="200">
        <v>0.60980000000000001</v>
      </c>
    </row>
    <row r="6101" spans="47:47" x14ac:dyDescent="0.2">
      <c r="AU6101" s="200">
        <v>0.6099</v>
      </c>
    </row>
    <row r="6102" spans="47:47" x14ac:dyDescent="0.2">
      <c r="AU6102" s="200">
        <v>0.61</v>
      </c>
    </row>
    <row r="6103" spans="47:47" x14ac:dyDescent="0.2">
      <c r="AU6103" s="200">
        <v>0.61009999999999998</v>
      </c>
    </row>
    <row r="6104" spans="47:47" x14ac:dyDescent="0.2">
      <c r="AU6104" s="200">
        <v>0.61019999999999996</v>
      </c>
    </row>
    <row r="6105" spans="47:47" x14ac:dyDescent="0.2">
      <c r="AU6105" s="200">
        <v>0.61029999999999995</v>
      </c>
    </row>
    <row r="6106" spans="47:47" x14ac:dyDescent="0.2">
      <c r="AU6106" s="200">
        <v>0.61040000000000005</v>
      </c>
    </row>
    <row r="6107" spans="47:47" x14ac:dyDescent="0.2">
      <c r="AU6107" s="200">
        <v>0.61050000000000004</v>
      </c>
    </row>
    <row r="6108" spans="47:47" x14ac:dyDescent="0.2">
      <c r="AU6108" s="200">
        <v>0.61060000000000003</v>
      </c>
    </row>
    <row r="6109" spans="47:47" x14ac:dyDescent="0.2">
      <c r="AU6109" s="200">
        <v>0.61070000000000002</v>
      </c>
    </row>
    <row r="6110" spans="47:47" x14ac:dyDescent="0.2">
      <c r="AU6110" s="200">
        <v>0.61080000000000001</v>
      </c>
    </row>
    <row r="6111" spans="47:47" x14ac:dyDescent="0.2">
      <c r="AU6111" s="200">
        <v>0.6109</v>
      </c>
    </row>
    <row r="6112" spans="47:47" x14ac:dyDescent="0.2">
      <c r="AU6112" s="200">
        <v>0.61099999999999999</v>
      </c>
    </row>
    <row r="6113" spans="47:47" x14ac:dyDescent="0.2">
      <c r="AU6113" s="200">
        <v>0.61109999999999998</v>
      </c>
    </row>
    <row r="6114" spans="47:47" x14ac:dyDescent="0.2">
      <c r="AU6114" s="200">
        <v>0.61119999999999997</v>
      </c>
    </row>
    <row r="6115" spans="47:47" x14ac:dyDescent="0.2">
      <c r="AU6115" s="200">
        <v>0.61129999999999995</v>
      </c>
    </row>
    <row r="6116" spans="47:47" x14ac:dyDescent="0.2">
      <c r="AU6116" s="200">
        <v>0.61140000000000005</v>
      </c>
    </row>
    <row r="6117" spans="47:47" x14ac:dyDescent="0.2">
      <c r="AU6117" s="200">
        <v>0.61150000000000004</v>
      </c>
    </row>
    <row r="6118" spans="47:47" x14ac:dyDescent="0.2">
      <c r="AU6118" s="200">
        <v>0.61160000000000003</v>
      </c>
    </row>
    <row r="6119" spans="47:47" x14ac:dyDescent="0.2">
      <c r="AU6119" s="200">
        <v>0.61170000000000002</v>
      </c>
    </row>
    <row r="6120" spans="47:47" x14ac:dyDescent="0.2">
      <c r="AU6120" s="200">
        <v>0.61180000000000001</v>
      </c>
    </row>
    <row r="6121" spans="47:47" x14ac:dyDescent="0.2">
      <c r="AU6121" s="200">
        <v>0.6119</v>
      </c>
    </row>
    <row r="6122" spans="47:47" x14ac:dyDescent="0.2">
      <c r="AU6122" s="200">
        <v>0.61199999999999999</v>
      </c>
    </row>
    <row r="6123" spans="47:47" x14ac:dyDescent="0.2">
      <c r="AU6123" s="200">
        <v>0.61209999999999998</v>
      </c>
    </row>
    <row r="6124" spans="47:47" x14ac:dyDescent="0.2">
      <c r="AU6124" s="200">
        <v>0.61219999999999997</v>
      </c>
    </row>
    <row r="6125" spans="47:47" x14ac:dyDescent="0.2">
      <c r="AU6125" s="200">
        <v>0.61229999999999996</v>
      </c>
    </row>
    <row r="6126" spans="47:47" x14ac:dyDescent="0.2">
      <c r="AU6126" s="200">
        <v>0.61240000000000006</v>
      </c>
    </row>
    <row r="6127" spans="47:47" x14ac:dyDescent="0.2">
      <c r="AU6127" s="200">
        <v>0.61250000000000004</v>
      </c>
    </row>
    <row r="6128" spans="47:47" x14ac:dyDescent="0.2">
      <c r="AU6128" s="200">
        <v>0.61260000000000003</v>
      </c>
    </row>
    <row r="6129" spans="47:47" x14ac:dyDescent="0.2">
      <c r="AU6129" s="200">
        <v>0.61270000000000002</v>
      </c>
    </row>
    <row r="6130" spans="47:47" x14ac:dyDescent="0.2">
      <c r="AU6130" s="200">
        <v>0.61280000000000001</v>
      </c>
    </row>
    <row r="6131" spans="47:47" x14ac:dyDescent="0.2">
      <c r="AU6131" s="200">
        <v>0.6129</v>
      </c>
    </row>
    <row r="6132" spans="47:47" x14ac:dyDescent="0.2">
      <c r="AU6132" s="200">
        <v>0.61299999999999999</v>
      </c>
    </row>
    <row r="6133" spans="47:47" x14ac:dyDescent="0.2">
      <c r="AU6133" s="200">
        <v>0.61309999999999998</v>
      </c>
    </row>
    <row r="6134" spans="47:47" x14ac:dyDescent="0.2">
      <c r="AU6134" s="200">
        <v>0.61319999999999997</v>
      </c>
    </row>
    <row r="6135" spans="47:47" x14ac:dyDescent="0.2">
      <c r="AU6135" s="200">
        <v>0.61329999999999996</v>
      </c>
    </row>
    <row r="6136" spans="47:47" x14ac:dyDescent="0.2">
      <c r="AU6136" s="200">
        <v>0.61339999999999995</v>
      </c>
    </row>
    <row r="6137" spans="47:47" x14ac:dyDescent="0.2">
      <c r="AU6137" s="200">
        <v>0.61350000000000005</v>
      </c>
    </row>
    <row r="6138" spans="47:47" x14ac:dyDescent="0.2">
      <c r="AU6138" s="200">
        <v>0.61360000000000003</v>
      </c>
    </row>
    <row r="6139" spans="47:47" x14ac:dyDescent="0.2">
      <c r="AU6139" s="200">
        <v>0.61370000000000002</v>
      </c>
    </row>
    <row r="6140" spans="47:47" x14ac:dyDescent="0.2">
      <c r="AU6140" s="200">
        <v>0.61380000000000001</v>
      </c>
    </row>
    <row r="6141" spans="47:47" x14ac:dyDescent="0.2">
      <c r="AU6141" s="200">
        <v>0.6139</v>
      </c>
    </row>
    <row r="6142" spans="47:47" x14ac:dyDescent="0.2">
      <c r="AU6142" s="200">
        <v>0.61399999999999999</v>
      </c>
    </row>
    <row r="6143" spans="47:47" x14ac:dyDescent="0.2">
      <c r="AU6143" s="200">
        <v>0.61409999999999998</v>
      </c>
    </row>
    <row r="6144" spans="47:47" x14ac:dyDescent="0.2">
      <c r="AU6144" s="200">
        <v>0.61419999999999997</v>
      </c>
    </row>
    <row r="6145" spans="47:47" x14ac:dyDescent="0.2">
      <c r="AU6145" s="200">
        <v>0.61429999999999996</v>
      </c>
    </row>
    <row r="6146" spans="47:47" x14ac:dyDescent="0.2">
      <c r="AU6146" s="200">
        <v>0.61439999999999995</v>
      </c>
    </row>
    <row r="6147" spans="47:47" x14ac:dyDescent="0.2">
      <c r="AU6147" s="200">
        <v>0.61450000000000005</v>
      </c>
    </row>
    <row r="6148" spans="47:47" x14ac:dyDescent="0.2">
      <c r="AU6148" s="200">
        <v>0.61460000000000004</v>
      </c>
    </row>
    <row r="6149" spans="47:47" x14ac:dyDescent="0.2">
      <c r="AU6149" s="200">
        <v>0.61470000000000002</v>
      </c>
    </row>
    <row r="6150" spans="47:47" x14ac:dyDescent="0.2">
      <c r="AU6150" s="200">
        <v>0.61480000000000001</v>
      </c>
    </row>
    <row r="6151" spans="47:47" x14ac:dyDescent="0.2">
      <c r="AU6151" s="200">
        <v>0.6149</v>
      </c>
    </row>
    <row r="6152" spans="47:47" x14ac:dyDescent="0.2">
      <c r="AU6152" s="200">
        <v>0.61499999999999999</v>
      </c>
    </row>
    <row r="6153" spans="47:47" x14ac:dyDescent="0.2">
      <c r="AU6153" s="200">
        <v>0.61509999999999998</v>
      </c>
    </row>
    <row r="6154" spans="47:47" x14ac:dyDescent="0.2">
      <c r="AU6154" s="200">
        <v>0.61519999999999997</v>
      </c>
    </row>
    <row r="6155" spans="47:47" x14ac:dyDescent="0.2">
      <c r="AU6155" s="200">
        <v>0.61529999999999996</v>
      </c>
    </row>
    <row r="6156" spans="47:47" x14ac:dyDescent="0.2">
      <c r="AU6156" s="200">
        <v>0.61539999999999995</v>
      </c>
    </row>
    <row r="6157" spans="47:47" x14ac:dyDescent="0.2">
      <c r="AU6157" s="200">
        <v>0.61550000000000005</v>
      </c>
    </row>
    <row r="6158" spans="47:47" x14ac:dyDescent="0.2">
      <c r="AU6158" s="200">
        <v>0.61560000000000004</v>
      </c>
    </row>
    <row r="6159" spans="47:47" x14ac:dyDescent="0.2">
      <c r="AU6159" s="200">
        <v>0.61570000000000003</v>
      </c>
    </row>
    <row r="6160" spans="47:47" x14ac:dyDescent="0.2">
      <c r="AU6160" s="200">
        <v>0.61580000000000001</v>
      </c>
    </row>
    <row r="6161" spans="47:47" x14ac:dyDescent="0.2">
      <c r="AU6161" s="200">
        <v>0.6159</v>
      </c>
    </row>
    <row r="6162" spans="47:47" x14ac:dyDescent="0.2">
      <c r="AU6162" s="200">
        <v>0.61599999999999999</v>
      </c>
    </row>
    <row r="6163" spans="47:47" x14ac:dyDescent="0.2">
      <c r="AU6163" s="200">
        <v>0.61609999999999998</v>
      </c>
    </row>
    <row r="6164" spans="47:47" x14ac:dyDescent="0.2">
      <c r="AU6164" s="200">
        <v>0.61619999999999997</v>
      </c>
    </row>
    <row r="6165" spans="47:47" x14ac:dyDescent="0.2">
      <c r="AU6165" s="200">
        <v>0.61629999999999996</v>
      </c>
    </row>
    <row r="6166" spans="47:47" x14ac:dyDescent="0.2">
      <c r="AU6166" s="200">
        <v>0.61639999999999995</v>
      </c>
    </row>
    <row r="6167" spans="47:47" x14ac:dyDescent="0.2">
      <c r="AU6167" s="200">
        <v>0.61650000000000005</v>
      </c>
    </row>
    <row r="6168" spans="47:47" x14ac:dyDescent="0.2">
      <c r="AU6168" s="200">
        <v>0.61660000000000004</v>
      </c>
    </row>
    <row r="6169" spans="47:47" x14ac:dyDescent="0.2">
      <c r="AU6169" s="200">
        <v>0.61670000000000003</v>
      </c>
    </row>
    <row r="6170" spans="47:47" x14ac:dyDescent="0.2">
      <c r="AU6170" s="200">
        <v>0.61680000000000001</v>
      </c>
    </row>
    <row r="6171" spans="47:47" x14ac:dyDescent="0.2">
      <c r="AU6171" s="200">
        <v>0.6169</v>
      </c>
    </row>
    <row r="6172" spans="47:47" x14ac:dyDescent="0.2">
      <c r="AU6172" s="200">
        <v>0.61699999999999999</v>
      </c>
    </row>
    <row r="6173" spans="47:47" x14ac:dyDescent="0.2">
      <c r="AU6173" s="200">
        <v>0.61709999999999998</v>
      </c>
    </row>
    <row r="6174" spans="47:47" x14ac:dyDescent="0.2">
      <c r="AU6174" s="200">
        <v>0.61719999999999997</v>
      </c>
    </row>
    <row r="6175" spans="47:47" x14ac:dyDescent="0.2">
      <c r="AU6175" s="200">
        <v>0.61729999999999996</v>
      </c>
    </row>
    <row r="6176" spans="47:47" x14ac:dyDescent="0.2">
      <c r="AU6176" s="200">
        <v>0.61739999999999995</v>
      </c>
    </row>
    <row r="6177" spans="47:47" x14ac:dyDescent="0.2">
      <c r="AU6177" s="200">
        <v>0.61750000000000005</v>
      </c>
    </row>
    <row r="6178" spans="47:47" x14ac:dyDescent="0.2">
      <c r="AU6178" s="200">
        <v>0.61760000000000004</v>
      </c>
    </row>
    <row r="6179" spans="47:47" x14ac:dyDescent="0.2">
      <c r="AU6179" s="200">
        <v>0.61770000000000003</v>
      </c>
    </row>
    <row r="6180" spans="47:47" x14ac:dyDescent="0.2">
      <c r="AU6180" s="200">
        <v>0.61780000000000002</v>
      </c>
    </row>
    <row r="6181" spans="47:47" x14ac:dyDescent="0.2">
      <c r="AU6181" s="200">
        <v>0.6179</v>
      </c>
    </row>
    <row r="6182" spans="47:47" x14ac:dyDescent="0.2">
      <c r="AU6182" s="200">
        <v>0.61799999999999999</v>
      </c>
    </row>
    <row r="6183" spans="47:47" x14ac:dyDescent="0.2">
      <c r="AU6183" s="200">
        <v>0.61809999999999998</v>
      </c>
    </row>
    <row r="6184" spans="47:47" x14ac:dyDescent="0.2">
      <c r="AU6184" s="200">
        <v>0.61819999999999997</v>
      </c>
    </row>
    <row r="6185" spans="47:47" x14ac:dyDescent="0.2">
      <c r="AU6185" s="200">
        <v>0.61829999999999996</v>
      </c>
    </row>
    <row r="6186" spans="47:47" x14ac:dyDescent="0.2">
      <c r="AU6186" s="200">
        <v>0.61839999999999995</v>
      </c>
    </row>
    <row r="6187" spans="47:47" x14ac:dyDescent="0.2">
      <c r="AU6187" s="200">
        <v>0.61850000000000005</v>
      </c>
    </row>
    <row r="6188" spans="47:47" x14ac:dyDescent="0.2">
      <c r="AU6188" s="200">
        <v>0.61860000000000004</v>
      </c>
    </row>
    <row r="6189" spans="47:47" x14ac:dyDescent="0.2">
      <c r="AU6189" s="200">
        <v>0.61870000000000003</v>
      </c>
    </row>
    <row r="6190" spans="47:47" x14ac:dyDescent="0.2">
      <c r="AU6190" s="200">
        <v>0.61880000000000002</v>
      </c>
    </row>
    <row r="6191" spans="47:47" x14ac:dyDescent="0.2">
      <c r="AU6191" s="200">
        <v>0.61890000000000001</v>
      </c>
    </row>
    <row r="6192" spans="47:47" x14ac:dyDescent="0.2">
      <c r="AU6192" s="200">
        <v>0.61899999999999999</v>
      </c>
    </row>
    <row r="6193" spans="47:47" x14ac:dyDescent="0.2">
      <c r="AU6193" s="200">
        <v>0.61909999999999998</v>
      </c>
    </row>
    <row r="6194" spans="47:47" x14ac:dyDescent="0.2">
      <c r="AU6194" s="200">
        <v>0.61919999999999997</v>
      </c>
    </row>
    <row r="6195" spans="47:47" x14ac:dyDescent="0.2">
      <c r="AU6195" s="200">
        <v>0.61929999999999996</v>
      </c>
    </row>
    <row r="6196" spans="47:47" x14ac:dyDescent="0.2">
      <c r="AU6196" s="200">
        <v>0.61939999999999995</v>
      </c>
    </row>
    <row r="6197" spans="47:47" x14ac:dyDescent="0.2">
      <c r="AU6197" s="200">
        <v>0.61950000000000005</v>
      </c>
    </row>
    <row r="6198" spans="47:47" x14ac:dyDescent="0.2">
      <c r="AU6198" s="200">
        <v>0.61960000000000004</v>
      </c>
    </row>
    <row r="6199" spans="47:47" x14ac:dyDescent="0.2">
      <c r="AU6199" s="200">
        <v>0.61970000000000003</v>
      </c>
    </row>
    <row r="6200" spans="47:47" x14ac:dyDescent="0.2">
      <c r="AU6200" s="200">
        <v>0.61980000000000002</v>
      </c>
    </row>
    <row r="6201" spans="47:47" x14ac:dyDescent="0.2">
      <c r="AU6201" s="200">
        <v>0.61990000000000001</v>
      </c>
    </row>
    <row r="6202" spans="47:47" x14ac:dyDescent="0.2">
      <c r="AU6202" s="200">
        <v>0.62</v>
      </c>
    </row>
    <row r="6203" spans="47:47" x14ac:dyDescent="0.2">
      <c r="AU6203" s="200">
        <v>0.62009999999999998</v>
      </c>
    </row>
    <row r="6204" spans="47:47" x14ac:dyDescent="0.2">
      <c r="AU6204" s="200">
        <v>0.62019999999999997</v>
      </c>
    </row>
    <row r="6205" spans="47:47" x14ac:dyDescent="0.2">
      <c r="AU6205" s="200">
        <v>0.62029999999999996</v>
      </c>
    </row>
    <row r="6206" spans="47:47" x14ac:dyDescent="0.2">
      <c r="AU6206" s="200">
        <v>0.62039999999999995</v>
      </c>
    </row>
    <row r="6207" spans="47:47" x14ac:dyDescent="0.2">
      <c r="AU6207" s="200">
        <v>0.62050000000000005</v>
      </c>
    </row>
    <row r="6208" spans="47:47" x14ac:dyDescent="0.2">
      <c r="AU6208" s="200">
        <v>0.62060000000000004</v>
      </c>
    </row>
    <row r="6209" spans="47:47" x14ac:dyDescent="0.2">
      <c r="AU6209" s="200">
        <v>0.62070000000000003</v>
      </c>
    </row>
    <row r="6210" spans="47:47" x14ac:dyDescent="0.2">
      <c r="AU6210" s="200">
        <v>0.62080000000000002</v>
      </c>
    </row>
    <row r="6211" spans="47:47" x14ac:dyDescent="0.2">
      <c r="AU6211" s="200">
        <v>0.62090000000000001</v>
      </c>
    </row>
    <row r="6212" spans="47:47" x14ac:dyDescent="0.2">
      <c r="AU6212" s="200">
        <v>0.621</v>
      </c>
    </row>
    <row r="6213" spans="47:47" x14ac:dyDescent="0.2">
      <c r="AU6213" s="200">
        <v>0.62109999999999999</v>
      </c>
    </row>
    <row r="6214" spans="47:47" x14ac:dyDescent="0.2">
      <c r="AU6214" s="200">
        <v>0.62119999999999997</v>
      </c>
    </row>
    <row r="6215" spans="47:47" x14ac:dyDescent="0.2">
      <c r="AU6215" s="200">
        <v>0.62129999999999996</v>
      </c>
    </row>
    <row r="6216" spans="47:47" x14ac:dyDescent="0.2">
      <c r="AU6216" s="200">
        <v>0.62139999999999995</v>
      </c>
    </row>
    <row r="6217" spans="47:47" x14ac:dyDescent="0.2">
      <c r="AU6217" s="200">
        <v>0.62150000000000005</v>
      </c>
    </row>
    <row r="6218" spans="47:47" x14ac:dyDescent="0.2">
      <c r="AU6218" s="200">
        <v>0.62160000000000004</v>
      </c>
    </row>
    <row r="6219" spans="47:47" x14ac:dyDescent="0.2">
      <c r="AU6219" s="200">
        <v>0.62170000000000003</v>
      </c>
    </row>
    <row r="6220" spans="47:47" x14ac:dyDescent="0.2">
      <c r="AU6220" s="200">
        <v>0.62180000000000002</v>
      </c>
    </row>
    <row r="6221" spans="47:47" x14ac:dyDescent="0.2">
      <c r="AU6221" s="200">
        <v>0.62190000000000001</v>
      </c>
    </row>
    <row r="6222" spans="47:47" x14ac:dyDescent="0.2">
      <c r="AU6222" s="200">
        <v>0.622</v>
      </c>
    </row>
    <row r="6223" spans="47:47" x14ac:dyDescent="0.2">
      <c r="AU6223" s="200">
        <v>0.62209999999999999</v>
      </c>
    </row>
    <row r="6224" spans="47:47" x14ac:dyDescent="0.2">
      <c r="AU6224" s="200">
        <v>0.62219999999999998</v>
      </c>
    </row>
    <row r="6225" spans="47:47" x14ac:dyDescent="0.2">
      <c r="AU6225" s="200">
        <v>0.62229999999999996</v>
      </c>
    </row>
    <row r="6226" spans="47:47" x14ac:dyDescent="0.2">
      <c r="AU6226" s="200">
        <v>0.62239999999999995</v>
      </c>
    </row>
    <row r="6227" spans="47:47" x14ac:dyDescent="0.2">
      <c r="AU6227" s="200">
        <v>0.62250000000000005</v>
      </c>
    </row>
    <row r="6228" spans="47:47" x14ac:dyDescent="0.2">
      <c r="AU6228" s="200">
        <v>0.62260000000000004</v>
      </c>
    </row>
    <row r="6229" spans="47:47" x14ac:dyDescent="0.2">
      <c r="AU6229" s="200">
        <v>0.62270000000000003</v>
      </c>
    </row>
    <row r="6230" spans="47:47" x14ac:dyDescent="0.2">
      <c r="AU6230" s="200">
        <v>0.62280000000000002</v>
      </c>
    </row>
    <row r="6231" spans="47:47" x14ac:dyDescent="0.2">
      <c r="AU6231" s="200">
        <v>0.62290000000000001</v>
      </c>
    </row>
    <row r="6232" spans="47:47" x14ac:dyDescent="0.2">
      <c r="AU6232" s="200">
        <v>0.623</v>
      </c>
    </row>
    <row r="6233" spans="47:47" x14ac:dyDescent="0.2">
      <c r="AU6233" s="200">
        <v>0.62309999999999999</v>
      </c>
    </row>
    <row r="6234" spans="47:47" x14ac:dyDescent="0.2">
      <c r="AU6234" s="200">
        <v>0.62319999999999998</v>
      </c>
    </row>
    <row r="6235" spans="47:47" x14ac:dyDescent="0.2">
      <c r="AU6235" s="200">
        <v>0.62329999999999997</v>
      </c>
    </row>
    <row r="6236" spans="47:47" x14ac:dyDescent="0.2">
      <c r="AU6236" s="200">
        <v>0.62339999999999995</v>
      </c>
    </row>
    <row r="6237" spans="47:47" x14ac:dyDescent="0.2">
      <c r="AU6237" s="200">
        <v>0.62350000000000005</v>
      </c>
    </row>
    <row r="6238" spans="47:47" x14ac:dyDescent="0.2">
      <c r="AU6238" s="200">
        <v>0.62360000000000004</v>
      </c>
    </row>
    <row r="6239" spans="47:47" x14ac:dyDescent="0.2">
      <c r="AU6239" s="200">
        <v>0.62370000000000003</v>
      </c>
    </row>
    <row r="6240" spans="47:47" x14ac:dyDescent="0.2">
      <c r="AU6240" s="200">
        <v>0.62380000000000002</v>
      </c>
    </row>
    <row r="6241" spans="47:47" x14ac:dyDescent="0.2">
      <c r="AU6241" s="200">
        <v>0.62390000000000001</v>
      </c>
    </row>
    <row r="6242" spans="47:47" x14ac:dyDescent="0.2">
      <c r="AU6242" s="200">
        <v>0.624</v>
      </c>
    </row>
    <row r="6243" spans="47:47" x14ac:dyDescent="0.2">
      <c r="AU6243" s="200">
        <v>0.62409999999999999</v>
      </c>
    </row>
    <row r="6244" spans="47:47" x14ac:dyDescent="0.2">
      <c r="AU6244" s="200">
        <v>0.62419999999999998</v>
      </c>
    </row>
    <row r="6245" spans="47:47" x14ac:dyDescent="0.2">
      <c r="AU6245" s="200">
        <v>0.62429999999999997</v>
      </c>
    </row>
    <row r="6246" spans="47:47" x14ac:dyDescent="0.2">
      <c r="AU6246" s="200">
        <v>0.62439999999999996</v>
      </c>
    </row>
    <row r="6247" spans="47:47" x14ac:dyDescent="0.2">
      <c r="AU6247" s="200">
        <v>0.62450000000000006</v>
      </c>
    </row>
    <row r="6248" spans="47:47" x14ac:dyDescent="0.2">
      <c r="AU6248" s="200">
        <v>0.62460000000000004</v>
      </c>
    </row>
    <row r="6249" spans="47:47" x14ac:dyDescent="0.2">
      <c r="AU6249" s="200">
        <v>0.62470000000000003</v>
      </c>
    </row>
    <row r="6250" spans="47:47" x14ac:dyDescent="0.2">
      <c r="AU6250" s="200">
        <v>0.62480000000000002</v>
      </c>
    </row>
    <row r="6251" spans="47:47" x14ac:dyDescent="0.2">
      <c r="AU6251" s="200">
        <v>0.62490000000000001</v>
      </c>
    </row>
    <row r="6252" spans="47:47" x14ac:dyDescent="0.2">
      <c r="AU6252" s="200">
        <v>0.625</v>
      </c>
    </row>
    <row r="6253" spans="47:47" x14ac:dyDescent="0.2">
      <c r="AU6253" s="200">
        <v>0.62509999999999999</v>
      </c>
    </row>
    <row r="6254" spans="47:47" x14ac:dyDescent="0.2">
      <c r="AU6254" s="200">
        <v>0.62519999999999998</v>
      </c>
    </row>
    <row r="6255" spans="47:47" x14ac:dyDescent="0.2">
      <c r="AU6255" s="200">
        <v>0.62529999999999997</v>
      </c>
    </row>
    <row r="6256" spans="47:47" x14ac:dyDescent="0.2">
      <c r="AU6256" s="200">
        <v>0.62539999999999996</v>
      </c>
    </row>
    <row r="6257" spans="47:47" x14ac:dyDescent="0.2">
      <c r="AU6257" s="200">
        <v>0.62549999999999994</v>
      </c>
    </row>
    <row r="6258" spans="47:47" x14ac:dyDescent="0.2">
      <c r="AU6258" s="200">
        <v>0.62560000000000004</v>
      </c>
    </row>
    <row r="6259" spans="47:47" x14ac:dyDescent="0.2">
      <c r="AU6259" s="200">
        <v>0.62570000000000003</v>
      </c>
    </row>
    <row r="6260" spans="47:47" x14ac:dyDescent="0.2">
      <c r="AU6260" s="200">
        <v>0.62580000000000002</v>
      </c>
    </row>
    <row r="6261" spans="47:47" x14ac:dyDescent="0.2">
      <c r="AU6261" s="200">
        <v>0.62590000000000001</v>
      </c>
    </row>
    <row r="6262" spans="47:47" x14ac:dyDescent="0.2">
      <c r="AU6262" s="200">
        <v>0.626</v>
      </c>
    </row>
    <row r="6263" spans="47:47" x14ac:dyDescent="0.2">
      <c r="AU6263" s="200">
        <v>0.62609999999999999</v>
      </c>
    </row>
    <row r="6264" spans="47:47" x14ac:dyDescent="0.2">
      <c r="AU6264" s="200">
        <v>0.62619999999999998</v>
      </c>
    </row>
    <row r="6265" spans="47:47" x14ac:dyDescent="0.2">
      <c r="AU6265" s="200">
        <v>0.62629999999999997</v>
      </c>
    </row>
    <row r="6266" spans="47:47" x14ac:dyDescent="0.2">
      <c r="AU6266" s="200">
        <v>0.62639999999999996</v>
      </c>
    </row>
    <row r="6267" spans="47:47" x14ac:dyDescent="0.2">
      <c r="AU6267" s="200">
        <v>0.62649999999999995</v>
      </c>
    </row>
    <row r="6268" spans="47:47" x14ac:dyDescent="0.2">
      <c r="AU6268" s="200">
        <v>0.62660000000000005</v>
      </c>
    </row>
    <row r="6269" spans="47:47" x14ac:dyDescent="0.2">
      <c r="AU6269" s="200">
        <v>0.62670000000000003</v>
      </c>
    </row>
    <row r="6270" spans="47:47" x14ac:dyDescent="0.2">
      <c r="AU6270" s="200">
        <v>0.62680000000000002</v>
      </c>
    </row>
    <row r="6271" spans="47:47" x14ac:dyDescent="0.2">
      <c r="AU6271" s="200">
        <v>0.62690000000000001</v>
      </c>
    </row>
    <row r="6272" spans="47:47" x14ac:dyDescent="0.2">
      <c r="AU6272" s="200">
        <v>0.627</v>
      </c>
    </row>
    <row r="6273" spans="47:47" x14ac:dyDescent="0.2">
      <c r="AU6273" s="200">
        <v>0.62709999999999999</v>
      </c>
    </row>
    <row r="6274" spans="47:47" x14ac:dyDescent="0.2">
      <c r="AU6274" s="200">
        <v>0.62719999999999998</v>
      </c>
    </row>
    <row r="6275" spans="47:47" x14ac:dyDescent="0.2">
      <c r="AU6275" s="200">
        <v>0.62729999999999997</v>
      </c>
    </row>
    <row r="6276" spans="47:47" x14ac:dyDescent="0.2">
      <c r="AU6276" s="200">
        <v>0.62739999999999996</v>
      </c>
    </row>
    <row r="6277" spans="47:47" x14ac:dyDescent="0.2">
      <c r="AU6277" s="200">
        <v>0.62749999999999995</v>
      </c>
    </row>
    <row r="6278" spans="47:47" x14ac:dyDescent="0.2">
      <c r="AU6278" s="200">
        <v>0.62760000000000005</v>
      </c>
    </row>
    <row r="6279" spans="47:47" x14ac:dyDescent="0.2">
      <c r="AU6279" s="200">
        <v>0.62770000000000004</v>
      </c>
    </row>
    <row r="6280" spans="47:47" x14ac:dyDescent="0.2">
      <c r="AU6280" s="200">
        <v>0.62780000000000002</v>
      </c>
    </row>
    <row r="6281" spans="47:47" x14ac:dyDescent="0.2">
      <c r="AU6281" s="200">
        <v>0.62790000000000001</v>
      </c>
    </row>
    <row r="6282" spans="47:47" x14ac:dyDescent="0.2">
      <c r="AU6282" s="200">
        <v>0.628</v>
      </c>
    </row>
    <row r="6283" spans="47:47" x14ac:dyDescent="0.2">
      <c r="AU6283" s="200">
        <v>0.62809999999999999</v>
      </c>
    </row>
    <row r="6284" spans="47:47" x14ac:dyDescent="0.2">
      <c r="AU6284" s="200">
        <v>0.62819999999999998</v>
      </c>
    </row>
    <row r="6285" spans="47:47" x14ac:dyDescent="0.2">
      <c r="AU6285" s="200">
        <v>0.62829999999999997</v>
      </c>
    </row>
    <row r="6286" spans="47:47" x14ac:dyDescent="0.2">
      <c r="AU6286" s="200">
        <v>0.62839999999999996</v>
      </c>
    </row>
    <row r="6287" spans="47:47" x14ac:dyDescent="0.2">
      <c r="AU6287" s="200">
        <v>0.62849999999999995</v>
      </c>
    </row>
    <row r="6288" spans="47:47" x14ac:dyDescent="0.2">
      <c r="AU6288" s="200">
        <v>0.62860000000000005</v>
      </c>
    </row>
    <row r="6289" spans="47:47" x14ac:dyDescent="0.2">
      <c r="AU6289" s="200">
        <v>0.62870000000000004</v>
      </c>
    </row>
    <row r="6290" spans="47:47" x14ac:dyDescent="0.2">
      <c r="AU6290" s="200">
        <v>0.62880000000000003</v>
      </c>
    </row>
    <row r="6291" spans="47:47" x14ac:dyDescent="0.2">
      <c r="AU6291" s="200">
        <v>0.62890000000000001</v>
      </c>
    </row>
    <row r="6292" spans="47:47" x14ac:dyDescent="0.2">
      <c r="AU6292" s="200">
        <v>0.629</v>
      </c>
    </row>
    <row r="6293" spans="47:47" x14ac:dyDescent="0.2">
      <c r="AU6293" s="200">
        <v>0.62909999999999999</v>
      </c>
    </row>
    <row r="6294" spans="47:47" x14ac:dyDescent="0.2">
      <c r="AU6294" s="200">
        <v>0.62919999999999998</v>
      </c>
    </row>
    <row r="6295" spans="47:47" x14ac:dyDescent="0.2">
      <c r="AU6295" s="200">
        <v>0.62929999999999997</v>
      </c>
    </row>
    <row r="6296" spans="47:47" x14ac:dyDescent="0.2">
      <c r="AU6296" s="200">
        <v>0.62939999999999996</v>
      </c>
    </row>
    <row r="6297" spans="47:47" x14ac:dyDescent="0.2">
      <c r="AU6297" s="200">
        <v>0.62949999999999995</v>
      </c>
    </row>
    <row r="6298" spans="47:47" x14ac:dyDescent="0.2">
      <c r="AU6298" s="200">
        <v>0.62960000000000005</v>
      </c>
    </row>
    <row r="6299" spans="47:47" x14ac:dyDescent="0.2">
      <c r="AU6299" s="200">
        <v>0.62970000000000004</v>
      </c>
    </row>
    <row r="6300" spans="47:47" x14ac:dyDescent="0.2">
      <c r="AU6300" s="200">
        <v>0.62980000000000003</v>
      </c>
    </row>
    <row r="6301" spans="47:47" x14ac:dyDescent="0.2">
      <c r="AU6301" s="200">
        <v>0.62990000000000002</v>
      </c>
    </row>
    <row r="6302" spans="47:47" x14ac:dyDescent="0.2">
      <c r="AU6302" s="200">
        <v>0.63</v>
      </c>
    </row>
    <row r="6303" spans="47:47" x14ac:dyDescent="0.2">
      <c r="AU6303" s="200">
        <v>0.63009999999999999</v>
      </c>
    </row>
    <row r="6304" spans="47:47" x14ac:dyDescent="0.2">
      <c r="AU6304" s="200">
        <v>0.63019999999999998</v>
      </c>
    </row>
    <row r="6305" spans="47:47" x14ac:dyDescent="0.2">
      <c r="AU6305" s="200">
        <v>0.63029999999999997</v>
      </c>
    </row>
    <row r="6306" spans="47:47" x14ac:dyDescent="0.2">
      <c r="AU6306" s="200">
        <v>0.63039999999999996</v>
      </c>
    </row>
    <row r="6307" spans="47:47" x14ac:dyDescent="0.2">
      <c r="AU6307" s="200">
        <v>0.63049999999999995</v>
      </c>
    </row>
    <row r="6308" spans="47:47" x14ac:dyDescent="0.2">
      <c r="AU6308" s="200">
        <v>0.63060000000000005</v>
      </c>
    </row>
    <row r="6309" spans="47:47" x14ac:dyDescent="0.2">
      <c r="AU6309" s="200">
        <v>0.63070000000000004</v>
      </c>
    </row>
    <row r="6310" spans="47:47" x14ac:dyDescent="0.2">
      <c r="AU6310" s="200">
        <v>0.63080000000000003</v>
      </c>
    </row>
    <row r="6311" spans="47:47" x14ac:dyDescent="0.2">
      <c r="AU6311" s="200">
        <v>0.63090000000000002</v>
      </c>
    </row>
    <row r="6312" spans="47:47" x14ac:dyDescent="0.2">
      <c r="AU6312" s="200">
        <v>0.63100000000000001</v>
      </c>
    </row>
    <row r="6313" spans="47:47" x14ac:dyDescent="0.2">
      <c r="AU6313" s="200">
        <v>0.63109999999999999</v>
      </c>
    </row>
    <row r="6314" spans="47:47" x14ac:dyDescent="0.2">
      <c r="AU6314" s="200">
        <v>0.63119999999999998</v>
      </c>
    </row>
    <row r="6315" spans="47:47" x14ac:dyDescent="0.2">
      <c r="AU6315" s="200">
        <v>0.63129999999999997</v>
      </c>
    </row>
    <row r="6316" spans="47:47" x14ac:dyDescent="0.2">
      <c r="AU6316" s="200">
        <v>0.63139999999999996</v>
      </c>
    </row>
    <row r="6317" spans="47:47" x14ac:dyDescent="0.2">
      <c r="AU6317" s="200">
        <v>0.63149999999999995</v>
      </c>
    </row>
    <row r="6318" spans="47:47" x14ac:dyDescent="0.2">
      <c r="AU6318" s="200">
        <v>0.63160000000000005</v>
      </c>
    </row>
    <row r="6319" spans="47:47" x14ac:dyDescent="0.2">
      <c r="AU6319" s="200">
        <v>0.63170000000000004</v>
      </c>
    </row>
    <row r="6320" spans="47:47" x14ac:dyDescent="0.2">
      <c r="AU6320" s="200">
        <v>0.63180000000000003</v>
      </c>
    </row>
    <row r="6321" spans="47:47" x14ac:dyDescent="0.2">
      <c r="AU6321" s="200">
        <v>0.63190000000000002</v>
      </c>
    </row>
    <row r="6322" spans="47:47" x14ac:dyDescent="0.2">
      <c r="AU6322" s="200">
        <v>0.63200000000000001</v>
      </c>
    </row>
    <row r="6323" spans="47:47" x14ac:dyDescent="0.2">
      <c r="AU6323" s="200">
        <v>0.6321</v>
      </c>
    </row>
    <row r="6324" spans="47:47" x14ac:dyDescent="0.2">
      <c r="AU6324" s="200">
        <v>0.63219999999999998</v>
      </c>
    </row>
    <row r="6325" spans="47:47" x14ac:dyDescent="0.2">
      <c r="AU6325" s="200">
        <v>0.63229999999999997</v>
      </c>
    </row>
    <row r="6326" spans="47:47" x14ac:dyDescent="0.2">
      <c r="AU6326" s="200">
        <v>0.63239999999999996</v>
      </c>
    </row>
    <row r="6327" spans="47:47" x14ac:dyDescent="0.2">
      <c r="AU6327" s="200">
        <v>0.63249999999999995</v>
      </c>
    </row>
    <row r="6328" spans="47:47" x14ac:dyDescent="0.2">
      <c r="AU6328" s="200">
        <v>0.63260000000000005</v>
      </c>
    </row>
    <row r="6329" spans="47:47" x14ac:dyDescent="0.2">
      <c r="AU6329" s="200">
        <v>0.63270000000000004</v>
      </c>
    </row>
    <row r="6330" spans="47:47" x14ac:dyDescent="0.2">
      <c r="AU6330" s="200">
        <v>0.63280000000000003</v>
      </c>
    </row>
    <row r="6331" spans="47:47" x14ac:dyDescent="0.2">
      <c r="AU6331" s="200">
        <v>0.63290000000000002</v>
      </c>
    </row>
    <row r="6332" spans="47:47" x14ac:dyDescent="0.2">
      <c r="AU6332" s="200">
        <v>0.63300000000000001</v>
      </c>
    </row>
    <row r="6333" spans="47:47" x14ac:dyDescent="0.2">
      <c r="AU6333" s="200">
        <v>0.6331</v>
      </c>
    </row>
    <row r="6334" spans="47:47" x14ac:dyDescent="0.2">
      <c r="AU6334" s="200">
        <v>0.63319999999999999</v>
      </c>
    </row>
    <row r="6335" spans="47:47" x14ac:dyDescent="0.2">
      <c r="AU6335" s="200">
        <v>0.63329999999999997</v>
      </c>
    </row>
    <row r="6336" spans="47:47" x14ac:dyDescent="0.2">
      <c r="AU6336" s="200">
        <v>0.63339999999999996</v>
      </c>
    </row>
    <row r="6337" spans="47:47" x14ac:dyDescent="0.2">
      <c r="AU6337" s="200">
        <v>0.63349999999999995</v>
      </c>
    </row>
    <row r="6338" spans="47:47" x14ac:dyDescent="0.2">
      <c r="AU6338" s="200">
        <v>0.63360000000000005</v>
      </c>
    </row>
    <row r="6339" spans="47:47" x14ac:dyDescent="0.2">
      <c r="AU6339" s="200">
        <v>0.63370000000000004</v>
      </c>
    </row>
    <row r="6340" spans="47:47" x14ac:dyDescent="0.2">
      <c r="AU6340" s="200">
        <v>0.63380000000000003</v>
      </c>
    </row>
    <row r="6341" spans="47:47" x14ac:dyDescent="0.2">
      <c r="AU6341" s="200">
        <v>0.63390000000000002</v>
      </c>
    </row>
    <row r="6342" spans="47:47" x14ac:dyDescent="0.2">
      <c r="AU6342" s="200">
        <v>0.63400000000000001</v>
      </c>
    </row>
    <row r="6343" spans="47:47" x14ac:dyDescent="0.2">
      <c r="AU6343" s="200">
        <v>0.6341</v>
      </c>
    </row>
    <row r="6344" spans="47:47" x14ac:dyDescent="0.2">
      <c r="AU6344" s="200">
        <v>0.63419999999999999</v>
      </c>
    </row>
    <row r="6345" spans="47:47" x14ac:dyDescent="0.2">
      <c r="AU6345" s="200">
        <v>0.63429999999999997</v>
      </c>
    </row>
    <row r="6346" spans="47:47" x14ac:dyDescent="0.2">
      <c r="AU6346" s="200">
        <v>0.63439999999999996</v>
      </c>
    </row>
    <row r="6347" spans="47:47" x14ac:dyDescent="0.2">
      <c r="AU6347" s="200">
        <v>0.63449999999999995</v>
      </c>
    </row>
    <row r="6348" spans="47:47" x14ac:dyDescent="0.2">
      <c r="AU6348" s="200">
        <v>0.63460000000000005</v>
      </c>
    </row>
    <row r="6349" spans="47:47" x14ac:dyDescent="0.2">
      <c r="AU6349" s="200">
        <v>0.63470000000000004</v>
      </c>
    </row>
    <row r="6350" spans="47:47" x14ac:dyDescent="0.2">
      <c r="AU6350" s="200">
        <v>0.63480000000000003</v>
      </c>
    </row>
    <row r="6351" spans="47:47" x14ac:dyDescent="0.2">
      <c r="AU6351" s="200">
        <v>0.63490000000000002</v>
      </c>
    </row>
    <row r="6352" spans="47:47" x14ac:dyDescent="0.2">
      <c r="AU6352" s="200">
        <v>0.63500000000000001</v>
      </c>
    </row>
    <row r="6353" spans="47:47" x14ac:dyDescent="0.2">
      <c r="AU6353" s="200">
        <v>0.6351</v>
      </c>
    </row>
    <row r="6354" spans="47:47" x14ac:dyDescent="0.2">
      <c r="AU6354" s="200">
        <v>0.63519999999999999</v>
      </c>
    </row>
    <row r="6355" spans="47:47" x14ac:dyDescent="0.2">
      <c r="AU6355" s="200">
        <v>0.63529999999999998</v>
      </c>
    </row>
    <row r="6356" spans="47:47" x14ac:dyDescent="0.2">
      <c r="AU6356" s="200">
        <v>0.63539999999999996</v>
      </c>
    </row>
    <row r="6357" spans="47:47" x14ac:dyDescent="0.2">
      <c r="AU6357" s="200">
        <v>0.63549999999999995</v>
      </c>
    </row>
    <row r="6358" spans="47:47" x14ac:dyDescent="0.2">
      <c r="AU6358" s="200">
        <v>0.63560000000000005</v>
      </c>
    </row>
    <row r="6359" spans="47:47" x14ac:dyDescent="0.2">
      <c r="AU6359" s="200">
        <v>0.63570000000000004</v>
      </c>
    </row>
    <row r="6360" spans="47:47" x14ac:dyDescent="0.2">
      <c r="AU6360" s="200">
        <v>0.63580000000000003</v>
      </c>
    </row>
    <row r="6361" spans="47:47" x14ac:dyDescent="0.2">
      <c r="AU6361" s="200">
        <v>0.63590000000000002</v>
      </c>
    </row>
    <row r="6362" spans="47:47" x14ac:dyDescent="0.2">
      <c r="AU6362" s="200">
        <v>0.63600000000000001</v>
      </c>
    </row>
    <row r="6363" spans="47:47" x14ac:dyDescent="0.2">
      <c r="AU6363" s="200">
        <v>0.6361</v>
      </c>
    </row>
    <row r="6364" spans="47:47" x14ac:dyDescent="0.2">
      <c r="AU6364" s="200">
        <v>0.63619999999999999</v>
      </c>
    </row>
    <row r="6365" spans="47:47" x14ac:dyDescent="0.2">
      <c r="AU6365" s="200">
        <v>0.63629999999999998</v>
      </c>
    </row>
    <row r="6366" spans="47:47" x14ac:dyDescent="0.2">
      <c r="AU6366" s="200">
        <v>0.63639999999999997</v>
      </c>
    </row>
    <row r="6367" spans="47:47" x14ac:dyDescent="0.2">
      <c r="AU6367" s="200">
        <v>0.63649999999999995</v>
      </c>
    </row>
    <row r="6368" spans="47:47" x14ac:dyDescent="0.2">
      <c r="AU6368" s="200">
        <v>0.63660000000000005</v>
      </c>
    </row>
    <row r="6369" spans="47:47" x14ac:dyDescent="0.2">
      <c r="AU6369" s="200">
        <v>0.63670000000000004</v>
      </c>
    </row>
    <row r="6370" spans="47:47" x14ac:dyDescent="0.2">
      <c r="AU6370" s="200">
        <v>0.63680000000000003</v>
      </c>
    </row>
    <row r="6371" spans="47:47" x14ac:dyDescent="0.2">
      <c r="AU6371" s="200">
        <v>0.63690000000000002</v>
      </c>
    </row>
    <row r="6372" spans="47:47" x14ac:dyDescent="0.2">
      <c r="AU6372" s="200">
        <v>0.63700000000000001</v>
      </c>
    </row>
    <row r="6373" spans="47:47" x14ac:dyDescent="0.2">
      <c r="AU6373" s="200">
        <v>0.6371</v>
      </c>
    </row>
    <row r="6374" spans="47:47" x14ac:dyDescent="0.2">
      <c r="AU6374" s="200">
        <v>0.63719999999999999</v>
      </c>
    </row>
    <row r="6375" spans="47:47" x14ac:dyDescent="0.2">
      <c r="AU6375" s="200">
        <v>0.63729999999999998</v>
      </c>
    </row>
    <row r="6376" spans="47:47" x14ac:dyDescent="0.2">
      <c r="AU6376" s="200">
        <v>0.63739999999999997</v>
      </c>
    </row>
    <row r="6377" spans="47:47" x14ac:dyDescent="0.2">
      <c r="AU6377" s="200">
        <v>0.63749999999999996</v>
      </c>
    </row>
    <row r="6378" spans="47:47" x14ac:dyDescent="0.2">
      <c r="AU6378" s="200">
        <v>0.63759999999999994</v>
      </c>
    </row>
    <row r="6379" spans="47:47" x14ac:dyDescent="0.2">
      <c r="AU6379" s="200">
        <v>0.63770000000000004</v>
      </c>
    </row>
    <row r="6380" spans="47:47" x14ac:dyDescent="0.2">
      <c r="AU6380" s="200">
        <v>0.63780000000000003</v>
      </c>
    </row>
    <row r="6381" spans="47:47" x14ac:dyDescent="0.2">
      <c r="AU6381" s="200">
        <v>0.63790000000000002</v>
      </c>
    </row>
    <row r="6382" spans="47:47" x14ac:dyDescent="0.2">
      <c r="AU6382" s="200">
        <v>0.63800000000000001</v>
      </c>
    </row>
    <row r="6383" spans="47:47" x14ac:dyDescent="0.2">
      <c r="AU6383" s="200">
        <v>0.6381</v>
      </c>
    </row>
    <row r="6384" spans="47:47" x14ac:dyDescent="0.2">
      <c r="AU6384" s="200">
        <v>0.63819999999999999</v>
      </c>
    </row>
    <row r="6385" spans="47:47" x14ac:dyDescent="0.2">
      <c r="AU6385" s="200">
        <v>0.63829999999999998</v>
      </c>
    </row>
    <row r="6386" spans="47:47" x14ac:dyDescent="0.2">
      <c r="AU6386" s="200">
        <v>0.63839999999999997</v>
      </c>
    </row>
    <row r="6387" spans="47:47" x14ac:dyDescent="0.2">
      <c r="AU6387" s="200">
        <v>0.63849999999999996</v>
      </c>
    </row>
    <row r="6388" spans="47:47" x14ac:dyDescent="0.2">
      <c r="AU6388" s="200">
        <v>0.63859999999999995</v>
      </c>
    </row>
    <row r="6389" spans="47:47" x14ac:dyDescent="0.2">
      <c r="AU6389" s="200">
        <v>0.63870000000000005</v>
      </c>
    </row>
    <row r="6390" spans="47:47" x14ac:dyDescent="0.2">
      <c r="AU6390" s="200">
        <v>0.63880000000000003</v>
      </c>
    </row>
    <row r="6391" spans="47:47" x14ac:dyDescent="0.2">
      <c r="AU6391" s="200">
        <v>0.63890000000000002</v>
      </c>
    </row>
    <row r="6392" spans="47:47" x14ac:dyDescent="0.2">
      <c r="AU6392" s="200">
        <v>0.63900000000000001</v>
      </c>
    </row>
    <row r="6393" spans="47:47" x14ac:dyDescent="0.2">
      <c r="AU6393" s="200">
        <v>0.6391</v>
      </c>
    </row>
    <row r="6394" spans="47:47" x14ac:dyDescent="0.2">
      <c r="AU6394" s="200">
        <v>0.63919999999999999</v>
      </c>
    </row>
    <row r="6395" spans="47:47" x14ac:dyDescent="0.2">
      <c r="AU6395" s="200">
        <v>0.63929999999999998</v>
      </c>
    </row>
    <row r="6396" spans="47:47" x14ac:dyDescent="0.2">
      <c r="AU6396" s="200">
        <v>0.63939999999999997</v>
      </c>
    </row>
    <row r="6397" spans="47:47" x14ac:dyDescent="0.2">
      <c r="AU6397" s="200">
        <v>0.63949999999999996</v>
      </c>
    </row>
    <row r="6398" spans="47:47" x14ac:dyDescent="0.2">
      <c r="AU6398" s="200">
        <v>0.63959999999999995</v>
      </c>
    </row>
    <row r="6399" spans="47:47" x14ac:dyDescent="0.2">
      <c r="AU6399" s="200">
        <v>0.63970000000000005</v>
      </c>
    </row>
    <row r="6400" spans="47:47" x14ac:dyDescent="0.2">
      <c r="AU6400" s="200">
        <v>0.63980000000000004</v>
      </c>
    </row>
    <row r="6401" spans="47:47" x14ac:dyDescent="0.2">
      <c r="AU6401" s="200">
        <v>0.63990000000000002</v>
      </c>
    </row>
    <row r="6402" spans="47:47" x14ac:dyDescent="0.2">
      <c r="AU6402" s="200">
        <v>0.64</v>
      </c>
    </row>
    <row r="6403" spans="47:47" x14ac:dyDescent="0.2">
      <c r="AU6403" s="200">
        <v>0.6401</v>
      </c>
    </row>
    <row r="6404" spans="47:47" x14ac:dyDescent="0.2">
      <c r="AU6404" s="200">
        <v>0.64019999999999999</v>
      </c>
    </row>
    <row r="6405" spans="47:47" x14ac:dyDescent="0.2">
      <c r="AU6405" s="200">
        <v>0.64029999999999998</v>
      </c>
    </row>
    <row r="6406" spans="47:47" x14ac:dyDescent="0.2">
      <c r="AU6406" s="200">
        <v>0.64039999999999997</v>
      </c>
    </row>
    <row r="6407" spans="47:47" x14ac:dyDescent="0.2">
      <c r="AU6407" s="200">
        <v>0.64049999999999996</v>
      </c>
    </row>
    <row r="6408" spans="47:47" x14ac:dyDescent="0.2">
      <c r="AU6408" s="200">
        <v>0.64059999999999995</v>
      </c>
    </row>
    <row r="6409" spans="47:47" x14ac:dyDescent="0.2">
      <c r="AU6409" s="200">
        <v>0.64070000000000005</v>
      </c>
    </row>
    <row r="6410" spans="47:47" x14ac:dyDescent="0.2">
      <c r="AU6410" s="200">
        <v>0.64080000000000004</v>
      </c>
    </row>
    <row r="6411" spans="47:47" x14ac:dyDescent="0.2">
      <c r="AU6411" s="200">
        <v>0.64090000000000003</v>
      </c>
    </row>
    <row r="6412" spans="47:47" x14ac:dyDescent="0.2">
      <c r="AU6412" s="200">
        <v>0.64100000000000001</v>
      </c>
    </row>
    <row r="6413" spans="47:47" x14ac:dyDescent="0.2">
      <c r="AU6413" s="200">
        <v>0.6411</v>
      </c>
    </row>
    <row r="6414" spans="47:47" x14ac:dyDescent="0.2">
      <c r="AU6414" s="200">
        <v>0.64119999999999999</v>
      </c>
    </row>
    <row r="6415" spans="47:47" x14ac:dyDescent="0.2">
      <c r="AU6415" s="200">
        <v>0.64129999999999998</v>
      </c>
    </row>
    <row r="6416" spans="47:47" x14ac:dyDescent="0.2">
      <c r="AU6416" s="200">
        <v>0.64139999999999997</v>
      </c>
    </row>
    <row r="6417" spans="47:47" x14ac:dyDescent="0.2">
      <c r="AU6417" s="200">
        <v>0.64149999999999996</v>
      </c>
    </row>
    <row r="6418" spans="47:47" x14ac:dyDescent="0.2">
      <c r="AU6418" s="200">
        <v>0.64159999999999995</v>
      </c>
    </row>
    <row r="6419" spans="47:47" x14ac:dyDescent="0.2">
      <c r="AU6419" s="200">
        <v>0.64170000000000005</v>
      </c>
    </row>
    <row r="6420" spans="47:47" x14ac:dyDescent="0.2">
      <c r="AU6420" s="200">
        <v>0.64180000000000004</v>
      </c>
    </row>
    <row r="6421" spans="47:47" x14ac:dyDescent="0.2">
      <c r="AU6421" s="200">
        <v>0.64190000000000003</v>
      </c>
    </row>
    <row r="6422" spans="47:47" x14ac:dyDescent="0.2">
      <c r="AU6422" s="200">
        <v>0.64200000000000002</v>
      </c>
    </row>
    <row r="6423" spans="47:47" x14ac:dyDescent="0.2">
      <c r="AU6423" s="200">
        <v>0.6421</v>
      </c>
    </row>
    <row r="6424" spans="47:47" x14ac:dyDescent="0.2">
      <c r="AU6424" s="200">
        <v>0.64219999999999999</v>
      </c>
    </row>
    <row r="6425" spans="47:47" x14ac:dyDescent="0.2">
      <c r="AU6425" s="200">
        <v>0.64229999999999998</v>
      </c>
    </row>
    <row r="6426" spans="47:47" x14ac:dyDescent="0.2">
      <c r="AU6426" s="200">
        <v>0.64239999999999997</v>
      </c>
    </row>
    <row r="6427" spans="47:47" x14ac:dyDescent="0.2">
      <c r="AU6427" s="200">
        <v>0.64249999999999996</v>
      </c>
    </row>
    <row r="6428" spans="47:47" x14ac:dyDescent="0.2">
      <c r="AU6428" s="200">
        <v>0.64259999999999995</v>
      </c>
    </row>
    <row r="6429" spans="47:47" x14ac:dyDescent="0.2">
      <c r="AU6429" s="200">
        <v>0.64270000000000005</v>
      </c>
    </row>
    <row r="6430" spans="47:47" x14ac:dyDescent="0.2">
      <c r="AU6430" s="200">
        <v>0.64280000000000004</v>
      </c>
    </row>
    <row r="6431" spans="47:47" x14ac:dyDescent="0.2">
      <c r="AU6431" s="200">
        <v>0.64290000000000003</v>
      </c>
    </row>
    <row r="6432" spans="47:47" x14ac:dyDescent="0.2">
      <c r="AU6432" s="200">
        <v>0.64300000000000002</v>
      </c>
    </row>
    <row r="6433" spans="47:47" x14ac:dyDescent="0.2">
      <c r="AU6433" s="200">
        <v>0.6431</v>
      </c>
    </row>
    <row r="6434" spans="47:47" x14ac:dyDescent="0.2">
      <c r="AU6434" s="200">
        <v>0.64319999999999999</v>
      </c>
    </row>
    <row r="6435" spans="47:47" x14ac:dyDescent="0.2">
      <c r="AU6435" s="200">
        <v>0.64329999999999998</v>
      </c>
    </row>
    <row r="6436" spans="47:47" x14ac:dyDescent="0.2">
      <c r="AU6436" s="200">
        <v>0.64339999999999997</v>
      </c>
    </row>
    <row r="6437" spans="47:47" x14ac:dyDescent="0.2">
      <c r="AU6437" s="200">
        <v>0.64349999999999996</v>
      </c>
    </row>
    <row r="6438" spans="47:47" x14ac:dyDescent="0.2">
      <c r="AU6438" s="200">
        <v>0.64359999999999995</v>
      </c>
    </row>
    <row r="6439" spans="47:47" x14ac:dyDescent="0.2">
      <c r="AU6439" s="200">
        <v>0.64370000000000005</v>
      </c>
    </row>
    <row r="6440" spans="47:47" x14ac:dyDescent="0.2">
      <c r="AU6440" s="200">
        <v>0.64380000000000004</v>
      </c>
    </row>
    <row r="6441" spans="47:47" x14ac:dyDescent="0.2">
      <c r="AU6441" s="200">
        <v>0.64390000000000003</v>
      </c>
    </row>
    <row r="6442" spans="47:47" x14ac:dyDescent="0.2">
      <c r="AU6442" s="200">
        <v>0.64400000000000002</v>
      </c>
    </row>
    <row r="6443" spans="47:47" x14ac:dyDescent="0.2">
      <c r="AU6443" s="200">
        <v>0.64410000000000001</v>
      </c>
    </row>
    <row r="6444" spans="47:47" x14ac:dyDescent="0.2">
      <c r="AU6444" s="200">
        <v>0.64419999999999999</v>
      </c>
    </row>
    <row r="6445" spans="47:47" x14ac:dyDescent="0.2">
      <c r="AU6445" s="200">
        <v>0.64429999999999998</v>
      </c>
    </row>
    <row r="6446" spans="47:47" x14ac:dyDescent="0.2">
      <c r="AU6446" s="200">
        <v>0.64439999999999997</v>
      </c>
    </row>
    <row r="6447" spans="47:47" x14ac:dyDescent="0.2">
      <c r="AU6447" s="200">
        <v>0.64449999999999996</v>
      </c>
    </row>
    <row r="6448" spans="47:47" x14ac:dyDescent="0.2">
      <c r="AU6448" s="200">
        <v>0.64459999999999995</v>
      </c>
    </row>
    <row r="6449" spans="47:47" x14ac:dyDescent="0.2">
      <c r="AU6449" s="200">
        <v>0.64470000000000005</v>
      </c>
    </row>
    <row r="6450" spans="47:47" x14ac:dyDescent="0.2">
      <c r="AU6450" s="200">
        <v>0.64480000000000004</v>
      </c>
    </row>
    <row r="6451" spans="47:47" x14ac:dyDescent="0.2">
      <c r="AU6451" s="200">
        <v>0.64490000000000003</v>
      </c>
    </row>
    <row r="6452" spans="47:47" x14ac:dyDescent="0.2">
      <c r="AU6452" s="200">
        <v>0.64500000000000002</v>
      </c>
    </row>
    <row r="6453" spans="47:47" x14ac:dyDescent="0.2">
      <c r="AU6453" s="200">
        <v>0.64510000000000001</v>
      </c>
    </row>
    <row r="6454" spans="47:47" x14ac:dyDescent="0.2">
      <c r="AU6454" s="200">
        <v>0.6452</v>
      </c>
    </row>
    <row r="6455" spans="47:47" x14ac:dyDescent="0.2">
      <c r="AU6455" s="200">
        <v>0.64529999999999998</v>
      </c>
    </row>
    <row r="6456" spans="47:47" x14ac:dyDescent="0.2">
      <c r="AU6456" s="200">
        <v>0.64539999999999997</v>
      </c>
    </row>
    <row r="6457" spans="47:47" x14ac:dyDescent="0.2">
      <c r="AU6457" s="200">
        <v>0.64549999999999996</v>
      </c>
    </row>
    <row r="6458" spans="47:47" x14ac:dyDescent="0.2">
      <c r="AU6458" s="200">
        <v>0.64559999999999995</v>
      </c>
    </row>
    <row r="6459" spans="47:47" x14ac:dyDescent="0.2">
      <c r="AU6459" s="200">
        <v>0.64570000000000005</v>
      </c>
    </row>
    <row r="6460" spans="47:47" x14ac:dyDescent="0.2">
      <c r="AU6460" s="200">
        <v>0.64580000000000004</v>
      </c>
    </row>
    <row r="6461" spans="47:47" x14ac:dyDescent="0.2">
      <c r="AU6461" s="200">
        <v>0.64590000000000003</v>
      </c>
    </row>
    <row r="6462" spans="47:47" x14ac:dyDescent="0.2">
      <c r="AU6462" s="200">
        <v>0.64600000000000002</v>
      </c>
    </row>
    <row r="6463" spans="47:47" x14ac:dyDescent="0.2">
      <c r="AU6463" s="200">
        <v>0.64610000000000001</v>
      </c>
    </row>
    <row r="6464" spans="47:47" x14ac:dyDescent="0.2">
      <c r="AU6464" s="200">
        <v>0.6462</v>
      </c>
    </row>
    <row r="6465" spans="47:47" x14ac:dyDescent="0.2">
      <c r="AU6465" s="200">
        <v>0.64629999999999999</v>
      </c>
    </row>
    <row r="6466" spans="47:47" x14ac:dyDescent="0.2">
      <c r="AU6466" s="200">
        <v>0.64639999999999997</v>
      </c>
    </row>
    <row r="6467" spans="47:47" x14ac:dyDescent="0.2">
      <c r="AU6467" s="200">
        <v>0.64649999999999996</v>
      </c>
    </row>
    <row r="6468" spans="47:47" x14ac:dyDescent="0.2">
      <c r="AU6468" s="200">
        <v>0.64659999999999995</v>
      </c>
    </row>
    <row r="6469" spans="47:47" x14ac:dyDescent="0.2">
      <c r="AU6469" s="200">
        <v>0.64670000000000005</v>
      </c>
    </row>
    <row r="6470" spans="47:47" x14ac:dyDescent="0.2">
      <c r="AU6470" s="200">
        <v>0.64680000000000004</v>
      </c>
    </row>
    <row r="6471" spans="47:47" x14ac:dyDescent="0.2">
      <c r="AU6471" s="200">
        <v>0.64690000000000003</v>
      </c>
    </row>
    <row r="6472" spans="47:47" x14ac:dyDescent="0.2">
      <c r="AU6472" s="200">
        <v>0.64700000000000002</v>
      </c>
    </row>
    <row r="6473" spans="47:47" x14ac:dyDescent="0.2">
      <c r="AU6473" s="200">
        <v>0.64710000000000001</v>
      </c>
    </row>
    <row r="6474" spans="47:47" x14ac:dyDescent="0.2">
      <c r="AU6474" s="200">
        <v>0.6472</v>
      </c>
    </row>
    <row r="6475" spans="47:47" x14ac:dyDescent="0.2">
      <c r="AU6475" s="200">
        <v>0.64729999999999999</v>
      </c>
    </row>
    <row r="6476" spans="47:47" x14ac:dyDescent="0.2">
      <c r="AU6476" s="200">
        <v>0.64739999999999998</v>
      </c>
    </row>
    <row r="6477" spans="47:47" x14ac:dyDescent="0.2">
      <c r="AU6477" s="200">
        <v>0.64749999999999996</v>
      </c>
    </row>
    <row r="6478" spans="47:47" x14ac:dyDescent="0.2">
      <c r="AU6478" s="200">
        <v>0.64759999999999995</v>
      </c>
    </row>
    <row r="6479" spans="47:47" x14ac:dyDescent="0.2">
      <c r="AU6479" s="200">
        <v>0.64770000000000005</v>
      </c>
    </row>
    <row r="6480" spans="47:47" x14ac:dyDescent="0.2">
      <c r="AU6480" s="200">
        <v>0.64780000000000004</v>
      </c>
    </row>
    <row r="6481" spans="47:47" x14ac:dyDescent="0.2">
      <c r="AU6481" s="200">
        <v>0.64790000000000003</v>
      </c>
    </row>
    <row r="6482" spans="47:47" x14ac:dyDescent="0.2">
      <c r="AU6482" s="200">
        <v>0.64800000000000002</v>
      </c>
    </row>
    <row r="6483" spans="47:47" x14ac:dyDescent="0.2">
      <c r="AU6483" s="200">
        <v>0.64810000000000001</v>
      </c>
    </row>
    <row r="6484" spans="47:47" x14ac:dyDescent="0.2">
      <c r="AU6484" s="200">
        <v>0.6482</v>
      </c>
    </row>
    <row r="6485" spans="47:47" x14ac:dyDescent="0.2">
      <c r="AU6485" s="200">
        <v>0.64829999999999999</v>
      </c>
    </row>
    <row r="6486" spans="47:47" x14ac:dyDescent="0.2">
      <c r="AU6486" s="200">
        <v>0.64839999999999998</v>
      </c>
    </row>
    <row r="6487" spans="47:47" x14ac:dyDescent="0.2">
      <c r="AU6487" s="200">
        <v>0.64849999999999997</v>
      </c>
    </row>
    <row r="6488" spans="47:47" x14ac:dyDescent="0.2">
      <c r="AU6488" s="200">
        <v>0.64859999999999995</v>
      </c>
    </row>
    <row r="6489" spans="47:47" x14ac:dyDescent="0.2">
      <c r="AU6489" s="200">
        <v>0.64870000000000005</v>
      </c>
    </row>
    <row r="6490" spans="47:47" x14ac:dyDescent="0.2">
      <c r="AU6490" s="200">
        <v>0.64880000000000004</v>
      </c>
    </row>
    <row r="6491" spans="47:47" x14ac:dyDescent="0.2">
      <c r="AU6491" s="200">
        <v>0.64890000000000003</v>
      </c>
    </row>
    <row r="6492" spans="47:47" x14ac:dyDescent="0.2">
      <c r="AU6492" s="200">
        <v>0.64900000000000002</v>
      </c>
    </row>
    <row r="6493" spans="47:47" x14ac:dyDescent="0.2">
      <c r="AU6493" s="200">
        <v>0.64910000000000001</v>
      </c>
    </row>
    <row r="6494" spans="47:47" x14ac:dyDescent="0.2">
      <c r="AU6494" s="200">
        <v>0.6492</v>
      </c>
    </row>
    <row r="6495" spans="47:47" x14ac:dyDescent="0.2">
      <c r="AU6495" s="200">
        <v>0.64929999999999999</v>
      </c>
    </row>
    <row r="6496" spans="47:47" x14ac:dyDescent="0.2">
      <c r="AU6496" s="200">
        <v>0.64939999999999998</v>
      </c>
    </row>
    <row r="6497" spans="47:47" x14ac:dyDescent="0.2">
      <c r="AU6497" s="200">
        <v>0.64949999999999997</v>
      </c>
    </row>
    <row r="6498" spans="47:47" x14ac:dyDescent="0.2">
      <c r="AU6498" s="200">
        <v>0.64959999999999996</v>
      </c>
    </row>
    <row r="6499" spans="47:47" x14ac:dyDescent="0.2">
      <c r="AU6499" s="200">
        <v>0.64970000000000006</v>
      </c>
    </row>
    <row r="6500" spans="47:47" x14ac:dyDescent="0.2">
      <c r="AU6500" s="200">
        <v>0.64980000000000004</v>
      </c>
    </row>
    <row r="6501" spans="47:47" x14ac:dyDescent="0.2">
      <c r="AU6501" s="200">
        <v>0.64990000000000003</v>
      </c>
    </row>
    <row r="6502" spans="47:47" x14ac:dyDescent="0.2">
      <c r="AU6502" s="200">
        <v>0.65</v>
      </c>
    </row>
    <row r="6503" spans="47:47" x14ac:dyDescent="0.2">
      <c r="AU6503" s="200">
        <v>0.65010000000000001</v>
      </c>
    </row>
    <row r="6504" spans="47:47" x14ac:dyDescent="0.2">
      <c r="AU6504" s="200">
        <v>0.6502</v>
      </c>
    </row>
    <row r="6505" spans="47:47" x14ac:dyDescent="0.2">
      <c r="AU6505" s="200">
        <v>0.65029999999999999</v>
      </c>
    </row>
    <row r="6506" spans="47:47" x14ac:dyDescent="0.2">
      <c r="AU6506" s="200">
        <v>0.65039999999999998</v>
      </c>
    </row>
    <row r="6507" spans="47:47" x14ac:dyDescent="0.2">
      <c r="AU6507" s="200">
        <v>0.65049999999999997</v>
      </c>
    </row>
    <row r="6508" spans="47:47" x14ac:dyDescent="0.2">
      <c r="AU6508" s="200">
        <v>0.65059999999999996</v>
      </c>
    </row>
    <row r="6509" spans="47:47" x14ac:dyDescent="0.2">
      <c r="AU6509" s="200">
        <v>0.65069999999999995</v>
      </c>
    </row>
    <row r="6510" spans="47:47" x14ac:dyDescent="0.2">
      <c r="AU6510" s="200">
        <v>0.65080000000000005</v>
      </c>
    </row>
    <row r="6511" spans="47:47" x14ac:dyDescent="0.2">
      <c r="AU6511" s="200">
        <v>0.65090000000000003</v>
      </c>
    </row>
    <row r="6512" spans="47:47" x14ac:dyDescent="0.2">
      <c r="AU6512" s="200">
        <v>0.65100000000000002</v>
      </c>
    </row>
    <row r="6513" spans="47:47" x14ac:dyDescent="0.2">
      <c r="AU6513" s="200">
        <v>0.65110000000000001</v>
      </c>
    </row>
    <row r="6514" spans="47:47" x14ac:dyDescent="0.2">
      <c r="AU6514" s="200">
        <v>0.6512</v>
      </c>
    </row>
    <row r="6515" spans="47:47" x14ac:dyDescent="0.2">
      <c r="AU6515" s="200">
        <v>0.65129999999999999</v>
      </c>
    </row>
    <row r="6516" spans="47:47" x14ac:dyDescent="0.2">
      <c r="AU6516" s="200">
        <v>0.65139999999999998</v>
      </c>
    </row>
    <row r="6517" spans="47:47" x14ac:dyDescent="0.2">
      <c r="AU6517" s="200">
        <v>0.65149999999999997</v>
      </c>
    </row>
    <row r="6518" spans="47:47" x14ac:dyDescent="0.2">
      <c r="AU6518" s="200">
        <v>0.65159999999999996</v>
      </c>
    </row>
    <row r="6519" spans="47:47" x14ac:dyDescent="0.2">
      <c r="AU6519" s="200">
        <v>0.65169999999999995</v>
      </c>
    </row>
    <row r="6520" spans="47:47" x14ac:dyDescent="0.2">
      <c r="AU6520" s="200">
        <v>0.65180000000000005</v>
      </c>
    </row>
    <row r="6521" spans="47:47" x14ac:dyDescent="0.2">
      <c r="AU6521" s="200">
        <v>0.65190000000000003</v>
      </c>
    </row>
    <row r="6522" spans="47:47" x14ac:dyDescent="0.2">
      <c r="AU6522" s="200">
        <v>0.65200000000000002</v>
      </c>
    </row>
    <row r="6523" spans="47:47" x14ac:dyDescent="0.2">
      <c r="AU6523" s="200">
        <v>0.65210000000000001</v>
      </c>
    </row>
    <row r="6524" spans="47:47" x14ac:dyDescent="0.2">
      <c r="AU6524" s="200">
        <v>0.6522</v>
      </c>
    </row>
    <row r="6525" spans="47:47" x14ac:dyDescent="0.2">
      <c r="AU6525" s="200">
        <v>0.65229999999999999</v>
      </c>
    </row>
    <row r="6526" spans="47:47" x14ac:dyDescent="0.2">
      <c r="AU6526" s="200">
        <v>0.65239999999999998</v>
      </c>
    </row>
    <row r="6527" spans="47:47" x14ac:dyDescent="0.2">
      <c r="AU6527" s="200">
        <v>0.65249999999999997</v>
      </c>
    </row>
    <row r="6528" spans="47:47" x14ac:dyDescent="0.2">
      <c r="AU6528" s="200">
        <v>0.65259999999999996</v>
      </c>
    </row>
    <row r="6529" spans="47:47" x14ac:dyDescent="0.2">
      <c r="AU6529" s="200">
        <v>0.65269999999999995</v>
      </c>
    </row>
    <row r="6530" spans="47:47" x14ac:dyDescent="0.2">
      <c r="AU6530" s="200">
        <v>0.65280000000000005</v>
      </c>
    </row>
    <row r="6531" spans="47:47" x14ac:dyDescent="0.2">
      <c r="AU6531" s="200">
        <v>0.65290000000000004</v>
      </c>
    </row>
    <row r="6532" spans="47:47" x14ac:dyDescent="0.2">
      <c r="AU6532" s="200">
        <v>0.65300000000000002</v>
      </c>
    </row>
    <row r="6533" spans="47:47" x14ac:dyDescent="0.2">
      <c r="AU6533" s="200">
        <v>0.65310000000000001</v>
      </c>
    </row>
    <row r="6534" spans="47:47" x14ac:dyDescent="0.2">
      <c r="AU6534" s="200">
        <v>0.6532</v>
      </c>
    </row>
    <row r="6535" spans="47:47" x14ac:dyDescent="0.2">
      <c r="AU6535" s="200">
        <v>0.65329999999999999</v>
      </c>
    </row>
    <row r="6536" spans="47:47" x14ac:dyDescent="0.2">
      <c r="AU6536" s="200">
        <v>0.65339999999999998</v>
      </c>
    </row>
    <row r="6537" spans="47:47" x14ac:dyDescent="0.2">
      <c r="AU6537" s="200">
        <v>0.65349999999999997</v>
      </c>
    </row>
    <row r="6538" spans="47:47" x14ac:dyDescent="0.2">
      <c r="AU6538" s="200">
        <v>0.65359999999999996</v>
      </c>
    </row>
    <row r="6539" spans="47:47" x14ac:dyDescent="0.2">
      <c r="AU6539" s="200">
        <v>0.65369999999999995</v>
      </c>
    </row>
    <row r="6540" spans="47:47" x14ac:dyDescent="0.2">
      <c r="AU6540" s="200">
        <v>0.65380000000000005</v>
      </c>
    </row>
    <row r="6541" spans="47:47" x14ac:dyDescent="0.2">
      <c r="AU6541" s="200">
        <v>0.65390000000000004</v>
      </c>
    </row>
    <row r="6542" spans="47:47" x14ac:dyDescent="0.2">
      <c r="AU6542" s="200">
        <v>0.65400000000000003</v>
      </c>
    </row>
    <row r="6543" spans="47:47" x14ac:dyDescent="0.2">
      <c r="AU6543" s="200">
        <v>0.65410000000000001</v>
      </c>
    </row>
    <row r="6544" spans="47:47" x14ac:dyDescent="0.2">
      <c r="AU6544" s="200">
        <v>0.6542</v>
      </c>
    </row>
    <row r="6545" spans="47:47" x14ac:dyDescent="0.2">
      <c r="AU6545" s="200">
        <v>0.65429999999999999</v>
      </c>
    </row>
    <row r="6546" spans="47:47" x14ac:dyDescent="0.2">
      <c r="AU6546" s="200">
        <v>0.65439999999999998</v>
      </c>
    </row>
    <row r="6547" spans="47:47" x14ac:dyDescent="0.2">
      <c r="AU6547" s="200">
        <v>0.65449999999999997</v>
      </c>
    </row>
    <row r="6548" spans="47:47" x14ac:dyDescent="0.2">
      <c r="AU6548" s="200">
        <v>0.65459999999999996</v>
      </c>
    </row>
    <row r="6549" spans="47:47" x14ac:dyDescent="0.2">
      <c r="AU6549" s="200">
        <v>0.65469999999999995</v>
      </c>
    </row>
    <row r="6550" spans="47:47" x14ac:dyDescent="0.2">
      <c r="AU6550" s="200">
        <v>0.65480000000000005</v>
      </c>
    </row>
    <row r="6551" spans="47:47" x14ac:dyDescent="0.2">
      <c r="AU6551" s="200">
        <v>0.65490000000000004</v>
      </c>
    </row>
    <row r="6552" spans="47:47" x14ac:dyDescent="0.2">
      <c r="AU6552" s="200">
        <v>0.65500000000000003</v>
      </c>
    </row>
    <row r="6553" spans="47:47" x14ac:dyDescent="0.2">
      <c r="AU6553" s="200">
        <v>0.65510000000000002</v>
      </c>
    </row>
    <row r="6554" spans="47:47" x14ac:dyDescent="0.2">
      <c r="AU6554" s="200">
        <v>0.6552</v>
      </c>
    </row>
    <row r="6555" spans="47:47" x14ac:dyDescent="0.2">
      <c r="AU6555" s="200">
        <v>0.65529999999999999</v>
      </c>
    </row>
    <row r="6556" spans="47:47" x14ac:dyDescent="0.2">
      <c r="AU6556" s="200">
        <v>0.65539999999999998</v>
      </c>
    </row>
    <row r="6557" spans="47:47" x14ac:dyDescent="0.2">
      <c r="AU6557" s="200">
        <v>0.65549999999999997</v>
      </c>
    </row>
    <row r="6558" spans="47:47" x14ac:dyDescent="0.2">
      <c r="AU6558" s="200">
        <v>0.65559999999999996</v>
      </c>
    </row>
    <row r="6559" spans="47:47" x14ac:dyDescent="0.2">
      <c r="AU6559" s="200">
        <v>0.65569999999999995</v>
      </c>
    </row>
    <row r="6560" spans="47:47" x14ac:dyDescent="0.2">
      <c r="AU6560" s="200">
        <v>0.65580000000000005</v>
      </c>
    </row>
    <row r="6561" spans="47:47" x14ac:dyDescent="0.2">
      <c r="AU6561" s="200">
        <v>0.65590000000000004</v>
      </c>
    </row>
    <row r="6562" spans="47:47" x14ac:dyDescent="0.2">
      <c r="AU6562" s="200">
        <v>0.65600000000000003</v>
      </c>
    </row>
    <row r="6563" spans="47:47" x14ac:dyDescent="0.2">
      <c r="AU6563" s="200">
        <v>0.65610000000000002</v>
      </c>
    </row>
    <row r="6564" spans="47:47" x14ac:dyDescent="0.2">
      <c r="AU6564" s="200">
        <v>0.65620000000000001</v>
      </c>
    </row>
    <row r="6565" spans="47:47" x14ac:dyDescent="0.2">
      <c r="AU6565" s="200">
        <v>0.65629999999999999</v>
      </c>
    </row>
    <row r="6566" spans="47:47" x14ac:dyDescent="0.2">
      <c r="AU6566" s="200">
        <v>0.65639999999999998</v>
      </c>
    </row>
    <row r="6567" spans="47:47" x14ac:dyDescent="0.2">
      <c r="AU6567" s="200">
        <v>0.65649999999999997</v>
      </c>
    </row>
    <row r="6568" spans="47:47" x14ac:dyDescent="0.2">
      <c r="AU6568" s="200">
        <v>0.65659999999999996</v>
      </c>
    </row>
    <row r="6569" spans="47:47" x14ac:dyDescent="0.2">
      <c r="AU6569" s="200">
        <v>0.65669999999999995</v>
      </c>
    </row>
    <row r="6570" spans="47:47" x14ac:dyDescent="0.2">
      <c r="AU6570" s="200">
        <v>0.65680000000000005</v>
      </c>
    </row>
    <row r="6571" spans="47:47" x14ac:dyDescent="0.2">
      <c r="AU6571" s="200">
        <v>0.65690000000000004</v>
      </c>
    </row>
    <row r="6572" spans="47:47" x14ac:dyDescent="0.2">
      <c r="AU6572" s="200">
        <v>0.65700000000000003</v>
      </c>
    </row>
    <row r="6573" spans="47:47" x14ac:dyDescent="0.2">
      <c r="AU6573" s="200">
        <v>0.65710000000000002</v>
      </c>
    </row>
    <row r="6574" spans="47:47" x14ac:dyDescent="0.2">
      <c r="AU6574" s="200">
        <v>0.65720000000000001</v>
      </c>
    </row>
    <row r="6575" spans="47:47" x14ac:dyDescent="0.2">
      <c r="AU6575" s="200">
        <v>0.6573</v>
      </c>
    </row>
    <row r="6576" spans="47:47" x14ac:dyDescent="0.2">
      <c r="AU6576" s="200">
        <v>0.65739999999999998</v>
      </c>
    </row>
    <row r="6577" spans="47:47" x14ac:dyDescent="0.2">
      <c r="AU6577" s="200">
        <v>0.65749999999999997</v>
      </c>
    </row>
    <row r="6578" spans="47:47" x14ac:dyDescent="0.2">
      <c r="AU6578" s="200">
        <v>0.65759999999999996</v>
      </c>
    </row>
    <row r="6579" spans="47:47" x14ac:dyDescent="0.2">
      <c r="AU6579" s="200">
        <v>0.65769999999999995</v>
      </c>
    </row>
    <row r="6580" spans="47:47" x14ac:dyDescent="0.2">
      <c r="AU6580" s="200">
        <v>0.65780000000000005</v>
      </c>
    </row>
    <row r="6581" spans="47:47" x14ac:dyDescent="0.2">
      <c r="AU6581" s="200">
        <v>0.65790000000000004</v>
      </c>
    </row>
    <row r="6582" spans="47:47" x14ac:dyDescent="0.2">
      <c r="AU6582" s="200">
        <v>0.65800000000000003</v>
      </c>
    </row>
    <row r="6583" spans="47:47" x14ac:dyDescent="0.2">
      <c r="AU6583" s="200">
        <v>0.65810000000000002</v>
      </c>
    </row>
    <row r="6584" spans="47:47" x14ac:dyDescent="0.2">
      <c r="AU6584" s="200">
        <v>0.65820000000000001</v>
      </c>
    </row>
    <row r="6585" spans="47:47" x14ac:dyDescent="0.2">
      <c r="AU6585" s="200">
        <v>0.6583</v>
      </c>
    </row>
    <row r="6586" spans="47:47" x14ac:dyDescent="0.2">
      <c r="AU6586" s="200">
        <v>0.65839999999999999</v>
      </c>
    </row>
    <row r="6587" spans="47:47" x14ac:dyDescent="0.2">
      <c r="AU6587" s="200">
        <v>0.65849999999999997</v>
      </c>
    </row>
    <row r="6588" spans="47:47" x14ac:dyDescent="0.2">
      <c r="AU6588" s="200">
        <v>0.65859999999999996</v>
      </c>
    </row>
    <row r="6589" spans="47:47" x14ac:dyDescent="0.2">
      <c r="AU6589" s="200">
        <v>0.65869999999999995</v>
      </c>
    </row>
    <row r="6590" spans="47:47" x14ac:dyDescent="0.2">
      <c r="AU6590" s="200">
        <v>0.65880000000000005</v>
      </c>
    </row>
    <row r="6591" spans="47:47" x14ac:dyDescent="0.2">
      <c r="AU6591" s="200">
        <v>0.65890000000000004</v>
      </c>
    </row>
    <row r="6592" spans="47:47" x14ac:dyDescent="0.2">
      <c r="AU6592" s="200">
        <v>0.65900000000000003</v>
      </c>
    </row>
    <row r="6593" spans="47:47" x14ac:dyDescent="0.2">
      <c r="AU6593" s="200">
        <v>0.65910000000000002</v>
      </c>
    </row>
    <row r="6594" spans="47:47" x14ac:dyDescent="0.2">
      <c r="AU6594" s="200">
        <v>0.65920000000000001</v>
      </c>
    </row>
    <row r="6595" spans="47:47" x14ac:dyDescent="0.2">
      <c r="AU6595" s="200">
        <v>0.6593</v>
      </c>
    </row>
    <row r="6596" spans="47:47" x14ac:dyDescent="0.2">
      <c r="AU6596" s="200">
        <v>0.65939999999999999</v>
      </c>
    </row>
    <row r="6597" spans="47:47" x14ac:dyDescent="0.2">
      <c r="AU6597" s="200">
        <v>0.65949999999999998</v>
      </c>
    </row>
    <row r="6598" spans="47:47" x14ac:dyDescent="0.2">
      <c r="AU6598" s="200">
        <v>0.65959999999999996</v>
      </c>
    </row>
    <row r="6599" spans="47:47" x14ac:dyDescent="0.2">
      <c r="AU6599" s="200">
        <v>0.65969999999999995</v>
      </c>
    </row>
    <row r="6600" spans="47:47" x14ac:dyDescent="0.2">
      <c r="AU6600" s="200">
        <v>0.65980000000000005</v>
      </c>
    </row>
    <row r="6601" spans="47:47" x14ac:dyDescent="0.2">
      <c r="AU6601" s="200">
        <v>0.65990000000000004</v>
      </c>
    </row>
    <row r="6602" spans="47:47" x14ac:dyDescent="0.2">
      <c r="AU6602" s="200">
        <v>0.66</v>
      </c>
    </row>
    <row r="6603" spans="47:47" x14ac:dyDescent="0.2">
      <c r="AU6603" s="200">
        <v>0.66010000000000002</v>
      </c>
    </row>
    <row r="6604" spans="47:47" x14ac:dyDescent="0.2">
      <c r="AU6604" s="200">
        <v>0.66020000000000001</v>
      </c>
    </row>
    <row r="6605" spans="47:47" x14ac:dyDescent="0.2">
      <c r="AU6605" s="200">
        <v>0.6603</v>
      </c>
    </row>
    <row r="6606" spans="47:47" x14ac:dyDescent="0.2">
      <c r="AU6606" s="200">
        <v>0.66039999999999999</v>
      </c>
    </row>
    <row r="6607" spans="47:47" x14ac:dyDescent="0.2">
      <c r="AU6607" s="200">
        <v>0.66049999999999998</v>
      </c>
    </row>
    <row r="6608" spans="47:47" x14ac:dyDescent="0.2">
      <c r="AU6608" s="200">
        <v>0.66059999999999997</v>
      </c>
    </row>
    <row r="6609" spans="47:47" x14ac:dyDescent="0.2">
      <c r="AU6609" s="200">
        <v>0.66069999999999995</v>
      </c>
    </row>
    <row r="6610" spans="47:47" x14ac:dyDescent="0.2">
      <c r="AU6610" s="200">
        <v>0.66080000000000005</v>
      </c>
    </row>
    <row r="6611" spans="47:47" x14ac:dyDescent="0.2">
      <c r="AU6611" s="200">
        <v>0.66090000000000004</v>
      </c>
    </row>
    <row r="6612" spans="47:47" x14ac:dyDescent="0.2">
      <c r="AU6612" s="200">
        <v>0.66100000000000003</v>
      </c>
    </row>
    <row r="6613" spans="47:47" x14ac:dyDescent="0.2">
      <c r="AU6613" s="200">
        <v>0.66110000000000002</v>
      </c>
    </row>
    <row r="6614" spans="47:47" x14ac:dyDescent="0.2">
      <c r="AU6614" s="200">
        <v>0.66120000000000001</v>
      </c>
    </row>
    <row r="6615" spans="47:47" x14ac:dyDescent="0.2">
      <c r="AU6615" s="200">
        <v>0.6613</v>
      </c>
    </row>
    <row r="6616" spans="47:47" x14ac:dyDescent="0.2">
      <c r="AU6616" s="200">
        <v>0.66139999999999999</v>
      </c>
    </row>
    <row r="6617" spans="47:47" x14ac:dyDescent="0.2">
      <c r="AU6617" s="200">
        <v>0.66149999999999998</v>
      </c>
    </row>
    <row r="6618" spans="47:47" x14ac:dyDescent="0.2">
      <c r="AU6618" s="200">
        <v>0.66159999999999997</v>
      </c>
    </row>
    <row r="6619" spans="47:47" x14ac:dyDescent="0.2">
      <c r="AU6619" s="200">
        <v>0.66169999999999995</v>
      </c>
    </row>
    <row r="6620" spans="47:47" x14ac:dyDescent="0.2">
      <c r="AU6620" s="200">
        <v>0.66180000000000005</v>
      </c>
    </row>
    <row r="6621" spans="47:47" x14ac:dyDescent="0.2">
      <c r="AU6621" s="200">
        <v>0.66190000000000004</v>
      </c>
    </row>
    <row r="6622" spans="47:47" x14ac:dyDescent="0.2">
      <c r="AU6622" s="200">
        <v>0.66200000000000003</v>
      </c>
    </row>
    <row r="6623" spans="47:47" x14ac:dyDescent="0.2">
      <c r="AU6623" s="200">
        <v>0.66210000000000002</v>
      </c>
    </row>
    <row r="6624" spans="47:47" x14ac:dyDescent="0.2">
      <c r="AU6624" s="200">
        <v>0.66220000000000001</v>
      </c>
    </row>
    <row r="6625" spans="47:47" x14ac:dyDescent="0.2">
      <c r="AU6625" s="200">
        <v>0.6623</v>
      </c>
    </row>
    <row r="6626" spans="47:47" x14ac:dyDescent="0.2">
      <c r="AU6626" s="200">
        <v>0.66239999999999999</v>
      </c>
    </row>
    <row r="6627" spans="47:47" x14ac:dyDescent="0.2">
      <c r="AU6627" s="200">
        <v>0.66249999999999998</v>
      </c>
    </row>
    <row r="6628" spans="47:47" x14ac:dyDescent="0.2">
      <c r="AU6628" s="200">
        <v>0.66259999999999997</v>
      </c>
    </row>
    <row r="6629" spans="47:47" x14ac:dyDescent="0.2">
      <c r="AU6629" s="200">
        <v>0.66269999999999996</v>
      </c>
    </row>
    <row r="6630" spans="47:47" x14ac:dyDescent="0.2">
      <c r="AU6630" s="200">
        <v>0.66279999999999994</v>
      </c>
    </row>
    <row r="6631" spans="47:47" x14ac:dyDescent="0.2">
      <c r="AU6631" s="200">
        <v>0.66290000000000004</v>
      </c>
    </row>
    <row r="6632" spans="47:47" x14ac:dyDescent="0.2">
      <c r="AU6632" s="200">
        <v>0.66300000000000003</v>
      </c>
    </row>
    <row r="6633" spans="47:47" x14ac:dyDescent="0.2">
      <c r="AU6633" s="200">
        <v>0.66310000000000002</v>
      </c>
    </row>
    <row r="6634" spans="47:47" x14ac:dyDescent="0.2">
      <c r="AU6634" s="200">
        <v>0.66320000000000001</v>
      </c>
    </row>
    <row r="6635" spans="47:47" x14ac:dyDescent="0.2">
      <c r="AU6635" s="200">
        <v>0.6633</v>
      </c>
    </row>
    <row r="6636" spans="47:47" x14ac:dyDescent="0.2">
      <c r="AU6636" s="200">
        <v>0.66339999999999999</v>
      </c>
    </row>
    <row r="6637" spans="47:47" x14ac:dyDescent="0.2">
      <c r="AU6637" s="200">
        <v>0.66349999999999998</v>
      </c>
    </row>
    <row r="6638" spans="47:47" x14ac:dyDescent="0.2">
      <c r="AU6638" s="200">
        <v>0.66359999999999997</v>
      </c>
    </row>
    <row r="6639" spans="47:47" x14ac:dyDescent="0.2">
      <c r="AU6639" s="200">
        <v>0.66369999999999996</v>
      </c>
    </row>
    <row r="6640" spans="47:47" x14ac:dyDescent="0.2">
      <c r="AU6640" s="200">
        <v>0.66379999999999995</v>
      </c>
    </row>
    <row r="6641" spans="47:47" x14ac:dyDescent="0.2">
      <c r="AU6641" s="200">
        <v>0.66390000000000005</v>
      </c>
    </row>
    <row r="6642" spans="47:47" x14ac:dyDescent="0.2">
      <c r="AU6642" s="200">
        <v>0.66400000000000003</v>
      </c>
    </row>
    <row r="6643" spans="47:47" x14ac:dyDescent="0.2">
      <c r="AU6643" s="200">
        <v>0.66410000000000002</v>
      </c>
    </row>
    <row r="6644" spans="47:47" x14ac:dyDescent="0.2">
      <c r="AU6644" s="200">
        <v>0.66420000000000001</v>
      </c>
    </row>
    <row r="6645" spans="47:47" x14ac:dyDescent="0.2">
      <c r="AU6645" s="200">
        <v>0.6643</v>
      </c>
    </row>
    <row r="6646" spans="47:47" x14ac:dyDescent="0.2">
      <c r="AU6646" s="200">
        <v>0.66439999999999999</v>
      </c>
    </row>
    <row r="6647" spans="47:47" x14ac:dyDescent="0.2">
      <c r="AU6647" s="200">
        <v>0.66449999999999998</v>
      </c>
    </row>
    <row r="6648" spans="47:47" x14ac:dyDescent="0.2">
      <c r="AU6648" s="200">
        <v>0.66459999999999997</v>
      </c>
    </row>
    <row r="6649" spans="47:47" x14ac:dyDescent="0.2">
      <c r="AU6649" s="200">
        <v>0.66469999999999996</v>
      </c>
    </row>
    <row r="6650" spans="47:47" x14ac:dyDescent="0.2">
      <c r="AU6650" s="200">
        <v>0.66479999999999995</v>
      </c>
    </row>
    <row r="6651" spans="47:47" x14ac:dyDescent="0.2">
      <c r="AU6651" s="200">
        <v>0.66490000000000005</v>
      </c>
    </row>
    <row r="6652" spans="47:47" x14ac:dyDescent="0.2">
      <c r="AU6652" s="200">
        <v>0.66500000000000004</v>
      </c>
    </row>
    <row r="6653" spans="47:47" x14ac:dyDescent="0.2">
      <c r="AU6653" s="200">
        <v>0.66510000000000002</v>
      </c>
    </row>
    <row r="6654" spans="47:47" x14ac:dyDescent="0.2">
      <c r="AU6654" s="200">
        <v>0.66520000000000001</v>
      </c>
    </row>
    <row r="6655" spans="47:47" x14ac:dyDescent="0.2">
      <c r="AU6655" s="200">
        <v>0.6653</v>
      </c>
    </row>
    <row r="6656" spans="47:47" x14ac:dyDescent="0.2">
      <c r="AU6656" s="200">
        <v>0.66539999999999999</v>
      </c>
    </row>
    <row r="6657" spans="47:47" x14ac:dyDescent="0.2">
      <c r="AU6657" s="200">
        <v>0.66549999999999998</v>
      </c>
    </row>
    <row r="6658" spans="47:47" x14ac:dyDescent="0.2">
      <c r="AU6658" s="200">
        <v>0.66559999999999997</v>
      </c>
    </row>
    <row r="6659" spans="47:47" x14ac:dyDescent="0.2">
      <c r="AU6659" s="200">
        <v>0.66569999999999996</v>
      </c>
    </row>
    <row r="6660" spans="47:47" x14ac:dyDescent="0.2">
      <c r="AU6660" s="200">
        <v>0.66579999999999995</v>
      </c>
    </row>
    <row r="6661" spans="47:47" x14ac:dyDescent="0.2">
      <c r="AU6661" s="200">
        <v>0.66590000000000005</v>
      </c>
    </row>
    <row r="6662" spans="47:47" x14ac:dyDescent="0.2">
      <c r="AU6662" s="200">
        <v>0.66600000000000004</v>
      </c>
    </row>
    <row r="6663" spans="47:47" x14ac:dyDescent="0.2">
      <c r="AU6663" s="200">
        <v>0.66610000000000003</v>
      </c>
    </row>
    <row r="6664" spans="47:47" x14ac:dyDescent="0.2">
      <c r="AU6664" s="200">
        <v>0.66620000000000001</v>
      </c>
    </row>
    <row r="6665" spans="47:47" x14ac:dyDescent="0.2">
      <c r="AU6665" s="200">
        <v>0.6663</v>
      </c>
    </row>
    <row r="6666" spans="47:47" x14ac:dyDescent="0.2">
      <c r="AU6666" s="200">
        <v>0.66639999999999999</v>
      </c>
    </row>
    <row r="6667" spans="47:47" x14ac:dyDescent="0.2">
      <c r="AU6667" s="200">
        <v>0.66649999999999998</v>
      </c>
    </row>
    <row r="6668" spans="47:47" x14ac:dyDescent="0.2">
      <c r="AU6668" s="200">
        <v>0.66659999999999997</v>
      </c>
    </row>
    <row r="6669" spans="47:47" x14ac:dyDescent="0.2">
      <c r="AU6669" s="200">
        <v>0.66669999999999996</v>
      </c>
    </row>
    <row r="6670" spans="47:47" x14ac:dyDescent="0.2">
      <c r="AU6670" s="200">
        <v>0.66679999999999995</v>
      </c>
    </row>
    <row r="6671" spans="47:47" x14ac:dyDescent="0.2">
      <c r="AU6671" s="200">
        <v>0.66690000000000005</v>
      </c>
    </row>
    <row r="6672" spans="47:47" x14ac:dyDescent="0.2">
      <c r="AU6672" s="200">
        <v>0.66700000000000004</v>
      </c>
    </row>
    <row r="6673" spans="47:47" x14ac:dyDescent="0.2">
      <c r="AU6673" s="200">
        <v>0.66710000000000003</v>
      </c>
    </row>
    <row r="6674" spans="47:47" x14ac:dyDescent="0.2">
      <c r="AU6674" s="200">
        <v>0.66720000000000002</v>
      </c>
    </row>
    <row r="6675" spans="47:47" x14ac:dyDescent="0.2">
      <c r="AU6675" s="200">
        <v>0.6673</v>
      </c>
    </row>
    <row r="6676" spans="47:47" x14ac:dyDescent="0.2">
      <c r="AU6676" s="200">
        <v>0.66739999999999999</v>
      </c>
    </row>
    <row r="6677" spans="47:47" x14ac:dyDescent="0.2">
      <c r="AU6677" s="200">
        <v>0.66749999999999998</v>
      </c>
    </row>
    <row r="6678" spans="47:47" x14ac:dyDescent="0.2">
      <c r="AU6678" s="200">
        <v>0.66759999999999997</v>
      </c>
    </row>
    <row r="6679" spans="47:47" x14ac:dyDescent="0.2">
      <c r="AU6679" s="200">
        <v>0.66769999999999996</v>
      </c>
    </row>
    <row r="6680" spans="47:47" x14ac:dyDescent="0.2">
      <c r="AU6680" s="200">
        <v>0.66779999999999995</v>
      </c>
    </row>
    <row r="6681" spans="47:47" x14ac:dyDescent="0.2">
      <c r="AU6681" s="200">
        <v>0.66790000000000005</v>
      </c>
    </row>
    <row r="6682" spans="47:47" x14ac:dyDescent="0.2">
      <c r="AU6682" s="200">
        <v>0.66800000000000004</v>
      </c>
    </row>
    <row r="6683" spans="47:47" x14ac:dyDescent="0.2">
      <c r="AU6683" s="200">
        <v>0.66810000000000003</v>
      </c>
    </row>
    <row r="6684" spans="47:47" x14ac:dyDescent="0.2">
      <c r="AU6684" s="200">
        <v>0.66820000000000002</v>
      </c>
    </row>
    <row r="6685" spans="47:47" x14ac:dyDescent="0.2">
      <c r="AU6685" s="200">
        <v>0.66830000000000001</v>
      </c>
    </row>
    <row r="6686" spans="47:47" x14ac:dyDescent="0.2">
      <c r="AU6686" s="200">
        <v>0.66839999999999999</v>
      </c>
    </row>
    <row r="6687" spans="47:47" x14ac:dyDescent="0.2">
      <c r="AU6687" s="200">
        <v>0.66849999999999998</v>
      </c>
    </row>
    <row r="6688" spans="47:47" x14ac:dyDescent="0.2">
      <c r="AU6688" s="200">
        <v>0.66859999999999997</v>
      </c>
    </row>
    <row r="6689" spans="47:47" x14ac:dyDescent="0.2">
      <c r="AU6689" s="200">
        <v>0.66869999999999996</v>
      </c>
    </row>
    <row r="6690" spans="47:47" x14ac:dyDescent="0.2">
      <c r="AU6690" s="200">
        <v>0.66879999999999995</v>
      </c>
    </row>
    <row r="6691" spans="47:47" x14ac:dyDescent="0.2">
      <c r="AU6691" s="200">
        <v>0.66890000000000005</v>
      </c>
    </row>
    <row r="6692" spans="47:47" x14ac:dyDescent="0.2">
      <c r="AU6692" s="200">
        <v>0.66900000000000004</v>
      </c>
    </row>
    <row r="6693" spans="47:47" x14ac:dyDescent="0.2">
      <c r="AU6693" s="200">
        <v>0.66910000000000003</v>
      </c>
    </row>
    <row r="6694" spans="47:47" x14ac:dyDescent="0.2">
      <c r="AU6694" s="200">
        <v>0.66920000000000002</v>
      </c>
    </row>
    <row r="6695" spans="47:47" x14ac:dyDescent="0.2">
      <c r="AU6695" s="200">
        <v>0.66930000000000001</v>
      </c>
    </row>
    <row r="6696" spans="47:47" x14ac:dyDescent="0.2">
      <c r="AU6696" s="200">
        <v>0.6694</v>
      </c>
    </row>
    <row r="6697" spans="47:47" x14ac:dyDescent="0.2">
      <c r="AU6697" s="200">
        <v>0.66949999999999998</v>
      </c>
    </row>
    <row r="6698" spans="47:47" x14ac:dyDescent="0.2">
      <c r="AU6698" s="200">
        <v>0.66959999999999997</v>
      </c>
    </row>
    <row r="6699" spans="47:47" x14ac:dyDescent="0.2">
      <c r="AU6699" s="200">
        <v>0.66969999999999996</v>
      </c>
    </row>
    <row r="6700" spans="47:47" x14ac:dyDescent="0.2">
      <c r="AU6700" s="200">
        <v>0.66979999999999995</v>
      </c>
    </row>
    <row r="6701" spans="47:47" x14ac:dyDescent="0.2">
      <c r="AU6701" s="200">
        <v>0.66990000000000005</v>
      </c>
    </row>
    <row r="6702" spans="47:47" x14ac:dyDescent="0.2">
      <c r="AU6702" s="200">
        <v>0.67</v>
      </c>
    </row>
    <row r="6703" spans="47:47" x14ac:dyDescent="0.2">
      <c r="AU6703" s="200">
        <v>0.67010000000000003</v>
      </c>
    </row>
    <row r="6704" spans="47:47" x14ac:dyDescent="0.2">
      <c r="AU6704" s="200">
        <v>0.67020000000000002</v>
      </c>
    </row>
    <row r="6705" spans="47:47" x14ac:dyDescent="0.2">
      <c r="AU6705" s="200">
        <v>0.67030000000000001</v>
      </c>
    </row>
    <row r="6706" spans="47:47" x14ac:dyDescent="0.2">
      <c r="AU6706" s="200">
        <v>0.6704</v>
      </c>
    </row>
    <row r="6707" spans="47:47" x14ac:dyDescent="0.2">
      <c r="AU6707" s="200">
        <v>0.67049999999999998</v>
      </c>
    </row>
    <row r="6708" spans="47:47" x14ac:dyDescent="0.2">
      <c r="AU6708" s="200">
        <v>0.67059999999999997</v>
      </c>
    </row>
    <row r="6709" spans="47:47" x14ac:dyDescent="0.2">
      <c r="AU6709" s="200">
        <v>0.67069999999999996</v>
      </c>
    </row>
    <row r="6710" spans="47:47" x14ac:dyDescent="0.2">
      <c r="AU6710" s="200">
        <v>0.67079999999999995</v>
      </c>
    </row>
    <row r="6711" spans="47:47" x14ac:dyDescent="0.2">
      <c r="AU6711" s="200">
        <v>0.67090000000000005</v>
      </c>
    </row>
    <row r="6712" spans="47:47" x14ac:dyDescent="0.2">
      <c r="AU6712" s="200">
        <v>0.67100000000000004</v>
      </c>
    </row>
    <row r="6713" spans="47:47" x14ac:dyDescent="0.2">
      <c r="AU6713" s="200">
        <v>0.67110000000000003</v>
      </c>
    </row>
    <row r="6714" spans="47:47" x14ac:dyDescent="0.2">
      <c r="AU6714" s="200">
        <v>0.67120000000000002</v>
      </c>
    </row>
    <row r="6715" spans="47:47" x14ac:dyDescent="0.2">
      <c r="AU6715" s="200">
        <v>0.67130000000000001</v>
      </c>
    </row>
    <row r="6716" spans="47:47" x14ac:dyDescent="0.2">
      <c r="AU6716" s="200">
        <v>0.6714</v>
      </c>
    </row>
    <row r="6717" spans="47:47" x14ac:dyDescent="0.2">
      <c r="AU6717" s="200">
        <v>0.67149999999999999</v>
      </c>
    </row>
    <row r="6718" spans="47:47" x14ac:dyDescent="0.2">
      <c r="AU6718" s="200">
        <v>0.67159999999999997</v>
      </c>
    </row>
    <row r="6719" spans="47:47" x14ac:dyDescent="0.2">
      <c r="AU6719" s="200">
        <v>0.67169999999999996</v>
      </c>
    </row>
    <row r="6720" spans="47:47" x14ac:dyDescent="0.2">
      <c r="AU6720" s="200">
        <v>0.67179999999999995</v>
      </c>
    </row>
    <row r="6721" spans="47:47" x14ac:dyDescent="0.2">
      <c r="AU6721" s="200">
        <v>0.67190000000000005</v>
      </c>
    </row>
    <row r="6722" spans="47:47" x14ac:dyDescent="0.2">
      <c r="AU6722" s="200">
        <v>0.67200000000000004</v>
      </c>
    </row>
    <row r="6723" spans="47:47" x14ac:dyDescent="0.2">
      <c r="AU6723" s="200">
        <v>0.67210000000000003</v>
      </c>
    </row>
    <row r="6724" spans="47:47" x14ac:dyDescent="0.2">
      <c r="AU6724" s="200">
        <v>0.67220000000000002</v>
      </c>
    </row>
    <row r="6725" spans="47:47" x14ac:dyDescent="0.2">
      <c r="AU6725" s="200">
        <v>0.67230000000000001</v>
      </c>
    </row>
    <row r="6726" spans="47:47" x14ac:dyDescent="0.2">
      <c r="AU6726" s="200">
        <v>0.6724</v>
      </c>
    </row>
    <row r="6727" spans="47:47" x14ac:dyDescent="0.2">
      <c r="AU6727" s="200">
        <v>0.67249999999999999</v>
      </c>
    </row>
    <row r="6728" spans="47:47" x14ac:dyDescent="0.2">
      <c r="AU6728" s="200">
        <v>0.67259999999999998</v>
      </c>
    </row>
    <row r="6729" spans="47:47" x14ac:dyDescent="0.2">
      <c r="AU6729" s="200">
        <v>0.67269999999999996</v>
      </c>
    </row>
    <row r="6730" spans="47:47" x14ac:dyDescent="0.2">
      <c r="AU6730" s="200">
        <v>0.67279999999999995</v>
      </c>
    </row>
    <row r="6731" spans="47:47" x14ac:dyDescent="0.2">
      <c r="AU6731" s="200">
        <v>0.67290000000000005</v>
      </c>
    </row>
    <row r="6732" spans="47:47" x14ac:dyDescent="0.2">
      <c r="AU6732" s="200">
        <v>0.67300000000000004</v>
      </c>
    </row>
    <row r="6733" spans="47:47" x14ac:dyDescent="0.2">
      <c r="AU6733" s="200">
        <v>0.67310000000000003</v>
      </c>
    </row>
    <row r="6734" spans="47:47" x14ac:dyDescent="0.2">
      <c r="AU6734" s="200">
        <v>0.67320000000000002</v>
      </c>
    </row>
    <row r="6735" spans="47:47" x14ac:dyDescent="0.2">
      <c r="AU6735" s="200">
        <v>0.67330000000000001</v>
      </c>
    </row>
    <row r="6736" spans="47:47" x14ac:dyDescent="0.2">
      <c r="AU6736" s="200">
        <v>0.6734</v>
      </c>
    </row>
    <row r="6737" spans="47:47" x14ac:dyDescent="0.2">
      <c r="AU6737" s="200">
        <v>0.67349999999999999</v>
      </c>
    </row>
    <row r="6738" spans="47:47" x14ac:dyDescent="0.2">
      <c r="AU6738" s="200">
        <v>0.67359999999999998</v>
      </c>
    </row>
    <row r="6739" spans="47:47" x14ac:dyDescent="0.2">
      <c r="AU6739" s="200">
        <v>0.67369999999999997</v>
      </c>
    </row>
    <row r="6740" spans="47:47" x14ac:dyDescent="0.2">
      <c r="AU6740" s="200">
        <v>0.67379999999999995</v>
      </c>
    </row>
    <row r="6741" spans="47:47" x14ac:dyDescent="0.2">
      <c r="AU6741" s="200">
        <v>0.67390000000000005</v>
      </c>
    </row>
    <row r="6742" spans="47:47" x14ac:dyDescent="0.2">
      <c r="AU6742" s="200">
        <v>0.67400000000000004</v>
      </c>
    </row>
    <row r="6743" spans="47:47" x14ac:dyDescent="0.2">
      <c r="AU6743" s="200">
        <v>0.67410000000000003</v>
      </c>
    </row>
    <row r="6744" spans="47:47" x14ac:dyDescent="0.2">
      <c r="AU6744" s="200">
        <v>0.67420000000000002</v>
      </c>
    </row>
    <row r="6745" spans="47:47" x14ac:dyDescent="0.2">
      <c r="AU6745" s="200">
        <v>0.67430000000000001</v>
      </c>
    </row>
    <row r="6746" spans="47:47" x14ac:dyDescent="0.2">
      <c r="AU6746" s="200">
        <v>0.6744</v>
      </c>
    </row>
    <row r="6747" spans="47:47" x14ac:dyDescent="0.2">
      <c r="AU6747" s="200">
        <v>0.67449999999999999</v>
      </c>
    </row>
    <row r="6748" spans="47:47" x14ac:dyDescent="0.2">
      <c r="AU6748" s="200">
        <v>0.67459999999999998</v>
      </c>
    </row>
    <row r="6749" spans="47:47" x14ac:dyDescent="0.2">
      <c r="AU6749" s="200">
        <v>0.67469999999999997</v>
      </c>
    </row>
    <row r="6750" spans="47:47" x14ac:dyDescent="0.2">
      <c r="AU6750" s="200">
        <v>0.67479999999999996</v>
      </c>
    </row>
    <row r="6751" spans="47:47" x14ac:dyDescent="0.2">
      <c r="AU6751" s="200">
        <v>0.67490000000000006</v>
      </c>
    </row>
    <row r="6752" spans="47:47" x14ac:dyDescent="0.2">
      <c r="AU6752" s="200">
        <v>0.67500000000000004</v>
      </c>
    </row>
    <row r="6753" spans="47:47" x14ac:dyDescent="0.2">
      <c r="AU6753" s="200">
        <v>0.67510000000000003</v>
      </c>
    </row>
    <row r="6754" spans="47:47" x14ac:dyDescent="0.2">
      <c r="AU6754" s="200">
        <v>0.67520000000000002</v>
      </c>
    </row>
    <row r="6755" spans="47:47" x14ac:dyDescent="0.2">
      <c r="AU6755" s="200">
        <v>0.67530000000000001</v>
      </c>
    </row>
    <row r="6756" spans="47:47" x14ac:dyDescent="0.2">
      <c r="AU6756" s="200">
        <v>0.6754</v>
      </c>
    </row>
    <row r="6757" spans="47:47" x14ac:dyDescent="0.2">
      <c r="AU6757" s="200">
        <v>0.67549999999999999</v>
      </c>
    </row>
    <row r="6758" spans="47:47" x14ac:dyDescent="0.2">
      <c r="AU6758" s="200">
        <v>0.67559999999999998</v>
      </c>
    </row>
    <row r="6759" spans="47:47" x14ac:dyDescent="0.2">
      <c r="AU6759" s="200">
        <v>0.67569999999999997</v>
      </c>
    </row>
    <row r="6760" spans="47:47" x14ac:dyDescent="0.2">
      <c r="AU6760" s="200">
        <v>0.67579999999999996</v>
      </c>
    </row>
    <row r="6761" spans="47:47" x14ac:dyDescent="0.2">
      <c r="AU6761" s="200">
        <v>0.67589999999999995</v>
      </c>
    </row>
    <row r="6762" spans="47:47" x14ac:dyDescent="0.2">
      <c r="AU6762" s="200">
        <v>0.67600000000000005</v>
      </c>
    </row>
    <row r="6763" spans="47:47" x14ac:dyDescent="0.2">
      <c r="AU6763" s="200">
        <v>0.67610000000000003</v>
      </c>
    </row>
    <row r="6764" spans="47:47" x14ac:dyDescent="0.2">
      <c r="AU6764" s="200">
        <v>0.67620000000000002</v>
      </c>
    </row>
    <row r="6765" spans="47:47" x14ac:dyDescent="0.2">
      <c r="AU6765" s="200">
        <v>0.67630000000000001</v>
      </c>
    </row>
    <row r="6766" spans="47:47" x14ac:dyDescent="0.2">
      <c r="AU6766" s="200">
        <v>0.6764</v>
      </c>
    </row>
    <row r="6767" spans="47:47" x14ac:dyDescent="0.2">
      <c r="AU6767" s="200">
        <v>0.67649999999999999</v>
      </c>
    </row>
    <row r="6768" spans="47:47" x14ac:dyDescent="0.2">
      <c r="AU6768" s="200">
        <v>0.67659999999999998</v>
      </c>
    </row>
    <row r="6769" spans="47:47" x14ac:dyDescent="0.2">
      <c r="AU6769" s="200">
        <v>0.67669999999999997</v>
      </c>
    </row>
    <row r="6770" spans="47:47" x14ac:dyDescent="0.2">
      <c r="AU6770" s="200">
        <v>0.67679999999999996</v>
      </c>
    </row>
    <row r="6771" spans="47:47" x14ac:dyDescent="0.2">
      <c r="AU6771" s="200">
        <v>0.67689999999999995</v>
      </c>
    </row>
    <row r="6772" spans="47:47" x14ac:dyDescent="0.2">
      <c r="AU6772" s="200">
        <v>0.67700000000000005</v>
      </c>
    </row>
    <row r="6773" spans="47:47" x14ac:dyDescent="0.2">
      <c r="AU6773" s="200">
        <v>0.67710000000000004</v>
      </c>
    </row>
    <row r="6774" spans="47:47" x14ac:dyDescent="0.2">
      <c r="AU6774" s="200">
        <v>0.67720000000000002</v>
      </c>
    </row>
    <row r="6775" spans="47:47" x14ac:dyDescent="0.2">
      <c r="AU6775" s="200">
        <v>0.67730000000000001</v>
      </c>
    </row>
    <row r="6776" spans="47:47" x14ac:dyDescent="0.2">
      <c r="AU6776" s="200">
        <v>0.6774</v>
      </c>
    </row>
    <row r="6777" spans="47:47" x14ac:dyDescent="0.2">
      <c r="AU6777" s="200">
        <v>0.67749999999999999</v>
      </c>
    </row>
    <row r="6778" spans="47:47" x14ac:dyDescent="0.2">
      <c r="AU6778" s="200">
        <v>0.67759999999999998</v>
      </c>
    </row>
    <row r="6779" spans="47:47" x14ac:dyDescent="0.2">
      <c r="AU6779" s="200">
        <v>0.67769999999999997</v>
      </c>
    </row>
    <row r="6780" spans="47:47" x14ac:dyDescent="0.2">
      <c r="AU6780" s="200">
        <v>0.67779999999999996</v>
      </c>
    </row>
    <row r="6781" spans="47:47" x14ac:dyDescent="0.2">
      <c r="AU6781" s="200">
        <v>0.67789999999999995</v>
      </c>
    </row>
    <row r="6782" spans="47:47" x14ac:dyDescent="0.2">
      <c r="AU6782" s="200">
        <v>0.67800000000000005</v>
      </c>
    </row>
    <row r="6783" spans="47:47" x14ac:dyDescent="0.2">
      <c r="AU6783" s="200">
        <v>0.67810000000000004</v>
      </c>
    </row>
    <row r="6784" spans="47:47" x14ac:dyDescent="0.2">
      <c r="AU6784" s="200">
        <v>0.67820000000000003</v>
      </c>
    </row>
    <row r="6785" spans="47:47" x14ac:dyDescent="0.2">
      <c r="AU6785" s="200">
        <v>0.67830000000000001</v>
      </c>
    </row>
    <row r="6786" spans="47:47" x14ac:dyDescent="0.2">
      <c r="AU6786" s="200">
        <v>0.6784</v>
      </c>
    </row>
    <row r="6787" spans="47:47" x14ac:dyDescent="0.2">
      <c r="AU6787" s="200">
        <v>0.67849999999999999</v>
      </c>
    </row>
    <row r="6788" spans="47:47" x14ac:dyDescent="0.2">
      <c r="AU6788" s="200">
        <v>0.67859999999999998</v>
      </c>
    </row>
    <row r="6789" spans="47:47" x14ac:dyDescent="0.2">
      <c r="AU6789" s="200">
        <v>0.67869999999999997</v>
      </c>
    </row>
    <row r="6790" spans="47:47" x14ac:dyDescent="0.2">
      <c r="AU6790" s="200">
        <v>0.67879999999999996</v>
      </c>
    </row>
    <row r="6791" spans="47:47" x14ac:dyDescent="0.2">
      <c r="AU6791" s="200">
        <v>0.67889999999999995</v>
      </c>
    </row>
    <row r="6792" spans="47:47" x14ac:dyDescent="0.2">
      <c r="AU6792" s="200">
        <v>0.67900000000000005</v>
      </c>
    </row>
    <row r="6793" spans="47:47" x14ac:dyDescent="0.2">
      <c r="AU6793" s="200">
        <v>0.67910000000000004</v>
      </c>
    </row>
    <row r="6794" spans="47:47" x14ac:dyDescent="0.2">
      <c r="AU6794" s="200">
        <v>0.67920000000000003</v>
      </c>
    </row>
    <row r="6795" spans="47:47" x14ac:dyDescent="0.2">
      <c r="AU6795" s="200">
        <v>0.67930000000000001</v>
      </c>
    </row>
    <row r="6796" spans="47:47" x14ac:dyDescent="0.2">
      <c r="AU6796" s="200">
        <v>0.6794</v>
      </c>
    </row>
    <row r="6797" spans="47:47" x14ac:dyDescent="0.2">
      <c r="AU6797" s="200">
        <v>0.67949999999999999</v>
      </c>
    </row>
    <row r="6798" spans="47:47" x14ac:dyDescent="0.2">
      <c r="AU6798" s="200">
        <v>0.67959999999999998</v>
      </c>
    </row>
    <row r="6799" spans="47:47" x14ac:dyDescent="0.2">
      <c r="AU6799" s="200">
        <v>0.67969999999999997</v>
      </c>
    </row>
    <row r="6800" spans="47:47" x14ac:dyDescent="0.2">
      <c r="AU6800" s="200">
        <v>0.67979999999999996</v>
      </c>
    </row>
    <row r="6801" spans="47:47" x14ac:dyDescent="0.2">
      <c r="AU6801" s="200">
        <v>0.67989999999999995</v>
      </c>
    </row>
    <row r="6802" spans="47:47" x14ac:dyDescent="0.2">
      <c r="AU6802" s="200">
        <v>0.68</v>
      </c>
    </row>
    <row r="6803" spans="47:47" x14ac:dyDescent="0.2">
      <c r="AU6803" s="200">
        <v>0.68010000000000004</v>
      </c>
    </row>
    <row r="6804" spans="47:47" x14ac:dyDescent="0.2">
      <c r="AU6804" s="200">
        <v>0.68020000000000003</v>
      </c>
    </row>
    <row r="6805" spans="47:47" x14ac:dyDescent="0.2">
      <c r="AU6805" s="200">
        <v>0.68030000000000002</v>
      </c>
    </row>
    <row r="6806" spans="47:47" x14ac:dyDescent="0.2">
      <c r="AU6806" s="200">
        <v>0.6804</v>
      </c>
    </row>
    <row r="6807" spans="47:47" x14ac:dyDescent="0.2">
      <c r="AU6807" s="200">
        <v>0.68049999999999999</v>
      </c>
    </row>
    <row r="6808" spans="47:47" x14ac:dyDescent="0.2">
      <c r="AU6808" s="200">
        <v>0.68059999999999998</v>
      </c>
    </row>
    <row r="6809" spans="47:47" x14ac:dyDescent="0.2">
      <c r="AU6809" s="200">
        <v>0.68069999999999997</v>
      </c>
    </row>
    <row r="6810" spans="47:47" x14ac:dyDescent="0.2">
      <c r="AU6810" s="200">
        <v>0.68079999999999996</v>
      </c>
    </row>
    <row r="6811" spans="47:47" x14ac:dyDescent="0.2">
      <c r="AU6811" s="200">
        <v>0.68089999999999995</v>
      </c>
    </row>
    <row r="6812" spans="47:47" x14ac:dyDescent="0.2">
      <c r="AU6812" s="200">
        <v>0.68100000000000005</v>
      </c>
    </row>
    <row r="6813" spans="47:47" x14ac:dyDescent="0.2">
      <c r="AU6813" s="200">
        <v>0.68110000000000004</v>
      </c>
    </row>
    <row r="6814" spans="47:47" x14ac:dyDescent="0.2">
      <c r="AU6814" s="200">
        <v>0.68120000000000003</v>
      </c>
    </row>
    <row r="6815" spans="47:47" x14ac:dyDescent="0.2">
      <c r="AU6815" s="200">
        <v>0.68130000000000002</v>
      </c>
    </row>
    <row r="6816" spans="47:47" x14ac:dyDescent="0.2">
      <c r="AU6816" s="200">
        <v>0.68140000000000001</v>
      </c>
    </row>
    <row r="6817" spans="47:47" x14ac:dyDescent="0.2">
      <c r="AU6817" s="200">
        <v>0.68149999999999999</v>
      </c>
    </row>
    <row r="6818" spans="47:47" x14ac:dyDescent="0.2">
      <c r="AU6818" s="200">
        <v>0.68159999999999998</v>
      </c>
    </row>
    <row r="6819" spans="47:47" x14ac:dyDescent="0.2">
      <c r="AU6819" s="200">
        <v>0.68169999999999997</v>
      </c>
    </row>
    <row r="6820" spans="47:47" x14ac:dyDescent="0.2">
      <c r="AU6820" s="200">
        <v>0.68179999999999996</v>
      </c>
    </row>
    <row r="6821" spans="47:47" x14ac:dyDescent="0.2">
      <c r="AU6821" s="200">
        <v>0.68189999999999995</v>
      </c>
    </row>
    <row r="6822" spans="47:47" x14ac:dyDescent="0.2">
      <c r="AU6822" s="200">
        <v>0.68200000000000005</v>
      </c>
    </row>
    <row r="6823" spans="47:47" x14ac:dyDescent="0.2">
      <c r="AU6823" s="200">
        <v>0.68210000000000004</v>
      </c>
    </row>
    <row r="6824" spans="47:47" x14ac:dyDescent="0.2">
      <c r="AU6824" s="200">
        <v>0.68220000000000003</v>
      </c>
    </row>
    <row r="6825" spans="47:47" x14ac:dyDescent="0.2">
      <c r="AU6825" s="200">
        <v>0.68230000000000002</v>
      </c>
    </row>
    <row r="6826" spans="47:47" x14ac:dyDescent="0.2">
      <c r="AU6826" s="200">
        <v>0.68240000000000001</v>
      </c>
    </row>
    <row r="6827" spans="47:47" x14ac:dyDescent="0.2">
      <c r="AU6827" s="200">
        <v>0.6825</v>
      </c>
    </row>
    <row r="6828" spans="47:47" x14ac:dyDescent="0.2">
      <c r="AU6828" s="200">
        <v>0.68259999999999998</v>
      </c>
    </row>
    <row r="6829" spans="47:47" x14ac:dyDescent="0.2">
      <c r="AU6829" s="200">
        <v>0.68269999999999997</v>
      </c>
    </row>
    <row r="6830" spans="47:47" x14ac:dyDescent="0.2">
      <c r="AU6830" s="200">
        <v>0.68279999999999996</v>
      </c>
    </row>
    <row r="6831" spans="47:47" x14ac:dyDescent="0.2">
      <c r="AU6831" s="200">
        <v>0.68289999999999995</v>
      </c>
    </row>
    <row r="6832" spans="47:47" x14ac:dyDescent="0.2">
      <c r="AU6832" s="200">
        <v>0.68300000000000005</v>
      </c>
    </row>
    <row r="6833" spans="47:47" x14ac:dyDescent="0.2">
      <c r="AU6833" s="200">
        <v>0.68310000000000004</v>
      </c>
    </row>
    <row r="6834" spans="47:47" x14ac:dyDescent="0.2">
      <c r="AU6834" s="200">
        <v>0.68320000000000003</v>
      </c>
    </row>
    <row r="6835" spans="47:47" x14ac:dyDescent="0.2">
      <c r="AU6835" s="200">
        <v>0.68330000000000002</v>
      </c>
    </row>
    <row r="6836" spans="47:47" x14ac:dyDescent="0.2">
      <c r="AU6836" s="200">
        <v>0.68340000000000001</v>
      </c>
    </row>
    <row r="6837" spans="47:47" x14ac:dyDescent="0.2">
      <c r="AU6837" s="200">
        <v>0.6835</v>
      </c>
    </row>
    <row r="6838" spans="47:47" x14ac:dyDescent="0.2">
      <c r="AU6838" s="200">
        <v>0.68359999999999999</v>
      </c>
    </row>
    <row r="6839" spans="47:47" x14ac:dyDescent="0.2">
      <c r="AU6839" s="200">
        <v>0.68369999999999997</v>
      </c>
    </row>
    <row r="6840" spans="47:47" x14ac:dyDescent="0.2">
      <c r="AU6840" s="200">
        <v>0.68379999999999996</v>
      </c>
    </row>
    <row r="6841" spans="47:47" x14ac:dyDescent="0.2">
      <c r="AU6841" s="200">
        <v>0.68389999999999995</v>
      </c>
    </row>
    <row r="6842" spans="47:47" x14ac:dyDescent="0.2">
      <c r="AU6842" s="200">
        <v>0.68400000000000005</v>
      </c>
    </row>
    <row r="6843" spans="47:47" x14ac:dyDescent="0.2">
      <c r="AU6843" s="200">
        <v>0.68410000000000004</v>
      </c>
    </row>
    <row r="6844" spans="47:47" x14ac:dyDescent="0.2">
      <c r="AU6844" s="200">
        <v>0.68420000000000003</v>
      </c>
    </row>
    <row r="6845" spans="47:47" x14ac:dyDescent="0.2">
      <c r="AU6845" s="200">
        <v>0.68430000000000002</v>
      </c>
    </row>
    <row r="6846" spans="47:47" x14ac:dyDescent="0.2">
      <c r="AU6846" s="200">
        <v>0.68440000000000001</v>
      </c>
    </row>
    <row r="6847" spans="47:47" x14ac:dyDescent="0.2">
      <c r="AU6847" s="200">
        <v>0.6845</v>
      </c>
    </row>
    <row r="6848" spans="47:47" x14ac:dyDescent="0.2">
      <c r="AU6848" s="200">
        <v>0.68459999999999999</v>
      </c>
    </row>
    <row r="6849" spans="47:47" x14ac:dyDescent="0.2">
      <c r="AU6849" s="200">
        <v>0.68469999999999998</v>
      </c>
    </row>
    <row r="6850" spans="47:47" x14ac:dyDescent="0.2">
      <c r="AU6850" s="200">
        <v>0.68479999999999996</v>
      </c>
    </row>
    <row r="6851" spans="47:47" x14ac:dyDescent="0.2">
      <c r="AU6851" s="200">
        <v>0.68489999999999995</v>
      </c>
    </row>
    <row r="6852" spans="47:47" x14ac:dyDescent="0.2">
      <c r="AU6852" s="200">
        <v>0.68500000000000005</v>
      </c>
    </row>
    <row r="6853" spans="47:47" x14ac:dyDescent="0.2">
      <c r="AU6853" s="200">
        <v>0.68510000000000004</v>
      </c>
    </row>
    <row r="6854" spans="47:47" x14ac:dyDescent="0.2">
      <c r="AU6854" s="200">
        <v>0.68520000000000003</v>
      </c>
    </row>
    <row r="6855" spans="47:47" x14ac:dyDescent="0.2">
      <c r="AU6855" s="200">
        <v>0.68530000000000002</v>
      </c>
    </row>
    <row r="6856" spans="47:47" x14ac:dyDescent="0.2">
      <c r="AU6856" s="200">
        <v>0.68540000000000001</v>
      </c>
    </row>
    <row r="6857" spans="47:47" x14ac:dyDescent="0.2">
      <c r="AU6857" s="200">
        <v>0.6855</v>
      </c>
    </row>
    <row r="6858" spans="47:47" x14ac:dyDescent="0.2">
      <c r="AU6858" s="200">
        <v>0.68559999999999999</v>
      </c>
    </row>
    <row r="6859" spans="47:47" x14ac:dyDescent="0.2">
      <c r="AU6859" s="200">
        <v>0.68569999999999998</v>
      </c>
    </row>
    <row r="6860" spans="47:47" x14ac:dyDescent="0.2">
      <c r="AU6860" s="200">
        <v>0.68579999999999997</v>
      </c>
    </row>
    <row r="6861" spans="47:47" x14ac:dyDescent="0.2">
      <c r="AU6861" s="200">
        <v>0.68589999999999995</v>
      </c>
    </row>
    <row r="6862" spans="47:47" x14ac:dyDescent="0.2">
      <c r="AU6862" s="200">
        <v>0.68600000000000005</v>
      </c>
    </row>
    <row r="6863" spans="47:47" x14ac:dyDescent="0.2">
      <c r="AU6863" s="200">
        <v>0.68610000000000004</v>
      </c>
    </row>
    <row r="6864" spans="47:47" x14ac:dyDescent="0.2">
      <c r="AU6864" s="200">
        <v>0.68620000000000003</v>
      </c>
    </row>
    <row r="6865" spans="47:47" x14ac:dyDescent="0.2">
      <c r="AU6865" s="200">
        <v>0.68630000000000002</v>
      </c>
    </row>
    <row r="6866" spans="47:47" x14ac:dyDescent="0.2">
      <c r="AU6866" s="200">
        <v>0.68640000000000001</v>
      </c>
    </row>
    <row r="6867" spans="47:47" x14ac:dyDescent="0.2">
      <c r="AU6867" s="200">
        <v>0.6865</v>
      </c>
    </row>
    <row r="6868" spans="47:47" x14ac:dyDescent="0.2">
      <c r="AU6868" s="200">
        <v>0.68659999999999999</v>
      </c>
    </row>
    <row r="6869" spans="47:47" x14ac:dyDescent="0.2">
      <c r="AU6869" s="200">
        <v>0.68669999999999998</v>
      </c>
    </row>
    <row r="6870" spans="47:47" x14ac:dyDescent="0.2">
      <c r="AU6870" s="200">
        <v>0.68679999999999997</v>
      </c>
    </row>
    <row r="6871" spans="47:47" x14ac:dyDescent="0.2">
      <c r="AU6871" s="200">
        <v>0.68689999999999996</v>
      </c>
    </row>
    <row r="6872" spans="47:47" x14ac:dyDescent="0.2">
      <c r="AU6872" s="200">
        <v>0.68700000000000006</v>
      </c>
    </row>
    <row r="6873" spans="47:47" x14ac:dyDescent="0.2">
      <c r="AU6873" s="200">
        <v>0.68710000000000004</v>
      </c>
    </row>
    <row r="6874" spans="47:47" x14ac:dyDescent="0.2">
      <c r="AU6874" s="200">
        <v>0.68720000000000003</v>
      </c>
    </row>
    <row r="6875" spans="47:47" x14ac:dyDescent="0.2">
      <c r="AU6875" s="200">
        <v>0.68730000000000002</v>
      </c>
    </row>
    <row r="6876" spans="47:47" x14ac:dyDescent="0.2">
      <c r="AU6876" s="200">
        <v>0.68740000000000001</v>
      </c>
    </row>
    <row r="6877" spans="47:47" x14ac:dyDescent="0.2">
      <c r="AU6877" s="200">
        <v>0.6875</v>
      </c>
    </row>
    <row r="6878" spans="47:47" x14ac:dyDescent="0.2">
      <c r="AU6878" s="200">
        <v>0.68759999999999999</v>
      </c>
    </row>
    <row r="6879" spans="47:47" x14ac:dyDescent="0.2">
      <c r="AU6879" s="200">
        <v>0.68769999999999998</v>
      </c>
    </row>
    <row r="6880" spans="47:47" x14ac:dyDescent="0.2">
      <c r="AU6880" s="200">
        <v>0.68779999999999997</v>
      </c>
    </row>
    <row r="6881" spans="47:47" x14ac:dyDescent="0.2">
      <c r="AU6881" s="200">
        <v>0.68789999999999996</v>
      </c>
    </row>
    <row r="6882" spans="47:47" x14ac:dyDescent="0.2">
      <c r="AU6882" s="200">
        <v>0.68799999999999994</v>
      </c>
    </row>
    <row r="6883" spans="47:47" x14ac:dyDescent="0.2">
      <c r="AU6883" s="200">
        <v>0.68810000000000004</v>
      </c>
    </row>
    <row r="6884" spans="47:47" x14ac:dyDescent="0.2">
      <c r="AU6884" s="200">
        <v>0.68820000000000003</v>
      </c>
    </row>
    <row r="6885" spans="47:47" x14ac:dyDescent="0.2">
      <c r="AU6885" s="200">
        <v>0.68830000000000002</v>
      </c>
    </row>
    <row r="6886" spans="47:47" x14ac:dyDescent="0.2">
      <c r="AU6886" s="200">
        <v>0.68840000000000001</v>
      </c>
    </row>
    <row r="6887" spans="47:47" x14ac:dyDescent="0.2">
      <c r="AU6887" s="200">
        <v>0.6885</v>
      </c>
    </row>
    <row r="6888" spans="47:47" x14ac:dyDescent="0.2">
      <c r="AU6888" s="200">
        <v>0.68859999999999999</v>
      </c>
    </row>
    <row r="6889" spans="47:47" x14ac:dyDescent="0.2">
      <c r="AU6889" s="200">
        <v>0.68869999999999998</v>
      </c>
    </row>
    <row r="6890" spans="47:47" x14ac:dyDescent="0.2">
      <c r="AU6890" s="200">
        <v>0.68879999999999997</v>
      </c>
    </row>
    <row r="6891" spans="47:47" x14ac:dyDescent="0.2">
      <c r="AU6891" s="200">
        <v>0.68889999999999996</v>
      </c>
    </row>
    <row r="6892" spans="47:47" x14ac:dyDescent="0.2">
      <c r="AU6892" s="200">
        <v>0.68899999999999995</v>
      </c>
    </row>
    <row r="6893" spans="47:47" x14ac:dyDescent="0.2">
      <c r="AU6893" s="200">
        <v>0.68910000000000005</v>
      </c>
    </row>
    <row r="6894" spans="47:47" x14ac:dyDescent="0.2">
      <c r="AU6894" s="200">
        <v>0.68920000000000003</v>
      </c>
    </row>
    <row r="6895" spans="47:47" x14ac:dyDescent="0.2">
      <c r="AU6895" s="200">
        <v>0.68930000000000002</v>
      </c>
    </row>
    <row r="6896" spans="47:47" x14ac:dyDescent="0.2">
      <c r="AU6896" s="200">
        <v>0.68940000000000001</v>
      </c>
    </row>
    <row r="6897" spans="47:47" x14ac:dyDescent="0.2">
      <c r="AU6897" s="200">
        <v>0.6895</v>
      </c>
    </row>
    <row r="6898" spans="47:47" x14ac:dyDescent="0.2">
      <c r="AU6898" s="200">
        <v>0.68959999999999999</v>
      </c>
    </row>
    <row r="6899" spans="47:47" x14ac:dyDescent="0.2">
      <c r="AU6899" s="200">
        <v>0.68969999999999998</v>
      </c>
    </row>
    <row r="6900" spans="47:47" x14ac:dyDescent="0.2">
      <c r="AU6900" s="200">
        <v>0.68979999999999997</v>
      </c>
    </row>
    <row r="6901" spans="47:47" x14ac:dyDescent="0.2">
      <c r="AU6901" s="200">
        <v>0.68989999999999996</v>
      </c>
    </row>
    <row r="6902" spans="47:47" x14ac:dyDescent="0.2">
      <c r="AU6902" s="200">
        <v>0.69</v>
      </c>
    </row>
    <row r="6903" spans="47:47" x14ac:dyDescent="0.2">
      <c r="AU6903" s="200">
        <v>0.69010000000000005</v>
      </c>
    </row>
    <row r="6904" spans="47:47" x14ac:dyDescent="0.2">
      <c r="AU6904" s="200">
        <v>0.69020000000000004</v>
      </c>
    </row>
    <row r="6905" spans="47:47" x14ac:dyDescent="0.2">
      <c r="AU6905" s="200">
        <v>0.69030000000000002</v>
      </c>
    </row>
    <row r="6906" spans="47:47" x14ac:dyDescent="0.2">
      <c r="AU6906" s="200">
        <v>0.69040000000000001</v>
      </c>
    </row>
    <row r="6907" spans="47:47" x14ac:dyDescent="0.2">
      <c r="AU6907" s="200">
        <v>0.6905</v>
      </c>
    </row>
    <row r="6908" spans="47:47" x14ac:dyDescent="0.2">
      <c r="AU6908" s="200">
        <v>0.69059999999999999</v>
      </c>
    </row>
    <row r="6909" spans="47:47" x14ac:dyDescent="0.2">
      <c r="AU6909" s="200">
        <v>0.69069999999999998</v>
      </c>
    </row>
    <row r="6910" spans="47:47" x14ac:dyDescent="0.2">
      <c r="AU6910" s="200">
        <v>0.69079999999999997</v>
      </c>
    </row>
    <row r="6911" spans="47:47" x14ac:dyDescent="0.2">
      <c r="AU6911" s="200">
        <v>0.69089999999999996</v>
      </c>
    </row>
    <row r="6912" spans="47:47" x14ac:dyDescent="0.2">
      <c r="AU6912" s="200">
        <v>0.69099999999999995</v>
      </c>
    </row>
    <row r="6913" spans="47:47" x14ac:dyDescent="0.2">
      <c r="AU6913" s="200">
        <v>0.69110000000000005</v>
      </c>
    </row>
    <row r="6914" spans="47:47" x14ac:dyDescent="0.2">
      <c r="AU6914" s="200">
        <v>0.69120000000000004</v>
      </c>
    </row>
    <row r="6915" spans="47:47" x14ac:dyDescent="0.2">
      <c r="AU6915" s="200">
        <v>0.69130000000000003</v>
      </c>
    </row>
    <row r="6916" spans="47:47" x14ac:dyDescent="0.2">
      <c r="AU6916" s="200">
        <v>0.69140000000000001</v>
      </c>
    </row>
    <row r="6917" spans="47:47" x14ac:dyDescent="0.2">
      <c r="AU6917" s="200">
        <v>0.6915</v>
      </c>
    </row>
    <row r="6918" spans="47:47" x14ac:dyDescent="0.2">
      <c r="AU6918" s="200">
        <v>0.69159999999999999</v>
      </c>
    </row>
    <row r="6919" spans="47:47" x14ac:dyDescent="0.2">
      <c r="AU6919" s="200">
        <v>0.69169999999999998</v>
      </c>
    </row>
    <row r="6920" spans="47:47" x14ac:dyDescent="0.2">
      <c r="AU6920" s="200">
        <v>0.69179999999999997</v>
      </c>
    </row>
    <row r="6921" spans="47:47" x14ac:dyDescent="0.2">
      <c r="AU6921" s="200">
        <v>0.69189999999999996</v>
      </c>
    </row>
    <row r="6922" spans="47:47" x14ac:dyDescent="0.2">
      <c r="AU6922" s="200">
        <v>0.69199999999999995</v>
      </c>
    </row>
    <row r="6923" spans="47:47" x14ac:dyDescent="0.2">
      <c r="AU6923" s="200">
        <v>0.69210000000000005</v>
      </c>
    </row>
    <row r="6924" spans="47:47" x14ac:dyDescent="0.2">
      <c r="AU6924" s="200">
        <v>0.69220000000000004</v>
      </c>
    </row>
    <row r="6925" spans="47:47" x14ac:dyDescent="0.2">
      <c r="AU6925" s="200">
        <v>0.69230000000000003</v>
      </c>
    </row>
    <row r="6926" spans="47:47" x14ac:dyDescent="0.2">
      <c r="AU6926" s="200">
        <v>0.69240000000000002</v>
      </c>
    </row>
    <row r="6927" spans="47:47" x14ac:dyDescent="0.2">
      <c r="AU6927" s="200">
        <v>0.6925</v>
      </c>
    </row>
    <row r="6928" spans="47:47" x14ac:dyDescent="0.2">
      <c r="AU6928" s="200">
        <v>0.69259999999999999</v>
      </c>
    </row>
    <row r="6929" spans="47:47" x14ac:dyDescent="0.2">
      <c r="AU6929" s="200">
        <v>0.69269999999999998</v>
      </c>
    </row>
    <row r="6930" spans="47:47" x14ac:dyDescent="0.2">
      <c r="AU6930" s="200">
        <v>0.69279999999999997</v>
      </c>
    </row>
    <row r="6931" spans="47:47" x14ac:dyDescent="0.2">
      <c r="AU6931" s="200">
        <v>0.69289999999999996</v>
      </c>
    </row>
    <row r="6932" spans="47:47" x14ac:dyDescent="0.2">
      <c r="AU6932" s="200">
        <v>0.69299999999999995</v>
      </c>
    </row>
    <row r="6933" spans="47:47" x14ac:dyDescent="0.2">
      <c r="AU6933" s="200">
        <v>0.69310000000000005</v>
      </c>
    </row>
    <row r="6934" spans="47:47" x14ac:dyDescent="0.2">
      <c r="AU6934" s="200">
        <v>0.69320000000000004</v>
      </c>
    </row>
    <row r="6935" spans="47:47" x14ac:dyDescent="0.2">
      <c r="AU6935" s="200">
        <v>0.69330000000000003</v>
      </c>
    </row>
    <row r="6936" spans="47:47" x14ac:dyDescent="0.2">
      <c r="AU6936" s="200">
        <v>0.69340000000000002</v>
      </c>
    </row>
    <row r="6937" spans="47:47" x14ac:dyDescent="0.2">
      <c r="AU6937" s="200">
        <v>0.69350000000000001</v>
      </c>
    </row>
    <row r="6938" spans="47:47" x14ac:dyDescent="0.2">
      <c r="AU6938" s="200">
        <v>0.69359999999999999</v>
      </c>
    </row>
    <row r="6939" spans="47:47" x14ac:dyDescent="0.2">
      <c r="AU6939" s="200">
        <v>0.69369999999999998</v>
      </c>
    </row>
    <row r="6940" spans="47:47" x14ac:dyDescent="0.2">
      <c r="AU6940" s="200">
        <v>0.69379999999999997</v>
      </c>
    </row>
    <row r="6941" spans="47:47" x14ac:dyDescent="0.2">
      <c r="AU6941" s="200">
        <v>0.69389999999999996</v>
      </c>
    </row>
    <row r="6942" spans="47:47" x14ac:dyDescent="0.2">
      <c r="AU6942" s="200">
        <v>0.69399999999999995</v>
      </c>
    </row>
    <row r="6943" spans="47:47" x14ac:dyDescent="0.2">
      <c r="AU6943" s="200">
        <v>0.69410000000000005</v>
      </c>
    </row>
    <row r="6944" spans="47:47" x14ac:dyDescent="0.2">
      <c r="AU6944" s="200">
        <v>0.69420000000000004</v>
      </c>
    </row>
    <row r="6945" spans="47:47" x14ac:dyDescent="0.2">
      <c r="AU6945" s="200">
        <v>0.69430000000000003</v>
      </c>
    </row>
    <row r="6946" spans="47:47" x14ac:dyDescent="0.2">
      <c r="AU6946" s="200">
        <v>0.69440000000000002</v>
      </c>
    </row>
    <row r="6947" spans="47:47" x14ac:dyDescent="0.2">
      <c r="AU6947" s="200">
        <v>0.69450000000000001</v>
      </c>
    </row>
    <row r="6948" spans="47:47" x14ac:dyDescent="0.2">
      <c r="AU6948" s="200">
        <v>0.6946</v>
      </c>
    </row>
    <row r="6949" spans="47:47" x14ac:dyDescent="0.2">
      <c r="AU6949" s="200">
        <v>0.69469999999999998</v>
      </c>
    </row>
    <row r="6950" spans="47:47" x14ac:dyDescent="0.2">
      <c r="AU6950" s="200">
        <v>0.69479999999999997</v>
      </c>
    </row>
    <row r="6951" spans="47:47" x14ac:dyDescent="0.2">
      <c r="AU6951" s="200">
        <v>0.69489999999999996</v>
      </c>
    </row>
    <row r="6952" spans="47:47" x14ac:dyDescent="0.2">
      <c r="AU6952" s="200">
        <v>0.69499999999999995</v>
      </c>
    </row>
    <row r="6953" spans="47:47" x14ac:dyDescent="0.2">
      <c r="AU6953" s="200">
        <v>0.69510000000000005</v>
      </c>
    </row>
    <row r="6954" spans="47:47" x14ac:dyDescent="0.2">
      <c r="AU6954" s="200">
        <v>0.69520000000000004</v>
      </c>
    </row>
    <row r="6955" spans="47:47" x14ac:dyDescent="0.2">
      <c r="AU6955" s="200">
        <v>0.69530000000000003</v>
      </c>
    </row>
    <row r="6956" spans="47:47" x14ac:dyDescent="0.2">
      <c r="AU6956" s="200">
        <v>0.69540000000000002</v>
      </c>
    </row>
    <row r="6957" spans="47:47" x14ac:dyDescent="0.2">
      <c r="AU6957" s="200">
        <v>0.69550000000000001</v>
      </c>
    </row>
    <row r="6958" spans="47:47" x14ac:dyDescent="0.2">
      <c r="AU6958" s="200">
        <v>0.6956</v>
      </c>
    </row>
    <row r="6959" spans="47:47" x14ac:dyDescent="0.2">
      <c r="AU6959" s="200">
        <v>0.69569999999999999</v>
      </c>
    </row>
    <row r="6960" spans="47:47" x14ac:dyDescent="0.2">
      <c r="AU6960" s="200">
        <v>0.69579999999999997</v>
      </c>
    </row>
    <row r="6961" spans="47:47" x14ac:dyDescent="0.2">
      <c r="AU6961" s="200">
        <v>0.69589999999999996</v>
      </c>
    </row>
    <row r="6962" spans="47:47" x14ac:dyDescent="0.2">
      <c r="AU6962" s="200">
        <v>0.69599999999999995</v>
      </c>
    </row>
    <row r="6963" spans="47:47" x14ac:dyDescent="0.2">
      <c r="AU6963" s="200">
        <v>0.69610000000000005</v>
      </c>
    </row>
    <row r="6964" spans="47:47" x14ac:dyDescent="0.2">
      <c r="AU6964" s="200">
        <v>0.69620000000000004</v>
      </c>
    </row>
    <row r="6965" spans="47:47" x14ac:dyDescent="0.2">
      <c r="AU6965" s="200">
        <v>0.69630000000000003</v>
      </c>
    </row>
    <row r="6966" spans="47:47" x14ac:dyDescent="0.2">
      <c r="AU6966" s="200">
        <v>0.69640000000000002</v>
      </c>
    </row>
    <row r="6967" spans="47:47" x14ac:dyDescent="0.2">
      <c r="AU6967" s="200">
        <v>0.69650000000000001</v>
      </c>
    </row>
    <row r="6968" spans="47:47" x14ac:dyDescent="0.2">
      <c r="AU6968" s="200">
        <v>0.6966</v>
      </c>
    </row>
    <row r="6969" spans="47:47" x14ac:dyDescent="0.2">
      <c r="AU6969" s="200">
        <v>0.69669999999999999</v>
      </c>
    </row>
    <row r="6970" spans="47:47" x14ac:dyDescent="0.2">
      <c r="AU6970" s="200">
        <v>0.69679999999999997</v>
      </c>
    </row>
    <row r="6971" spans="47:47" x14ac:dyDescent="0.2">
      <c r="AU6971" s="200">
        <v>0.69689999999999996</v>
      </c>
    </row>
    <row r="6972" spans="47:47" x14ac:dyDescent="0.2">
      <c r="AU6972" s="200">
        <v>0.69699999999999995</v>
      </c>
    </row>
    <row r="6973" spans="47:47" x14ac:dyDescent="0.2">
      <c r="AU6973" s="200">
        <v>0.69710000000000005</v>
      </c>
    </row>
    <row r="6974" spans="47:47" x14ac:dyDescent="0.2">
      <c r="AU6974" s="200">
        <v>0.69720000000000004</v>
      </c>
    </row>
    <row r="6975" spans="47:47" x14ac:dyDescent="0.2">
      <c r="AU6975" s="200">
        <v>0.69730000000000003</v>
      </c>
    </row>
    <row r="6976" spans="47:47" x14ac:dyDescent="0.2">
      <c r="AU6976" s="200">
        <v>0.69740000000000002</v>
      </c>
    </row>
    <row r="6977" spans="47:47" x14ac:dyDescent="0.2">
      <c r="AU6977" s="200">
        <v>0.69750000000000001</v>
      </c>
    </row>
    <row r="6978" spans="47:47" x14ac:dyDescent="0.2">
      <c r="AU6978" s="200">
        <v>0.6976</v>
      </c>
    </row>
    <row r="6979" spans="47:47" x14ac:dyDescent="0.2">
      <c r="AU6979" s="200">
        <v>0.69769999999999999</v>
      </c>
    </row>
    <row r="6980" spans="47:47" x14ac:dyDescent="0.2">
      <c r="AU6980" s="200">
        <v>0.69779999999999998</v>
      </c>
    </row>
    <row r="6981" spans="47:47" x14ac:dyDescent="0.2">
      <c r="AU6981" s="200">
        <v>0.69789999999999996</v>
      </c>
    </row>
    <row r="6982" spans="47:47" x14ac:dyDescent="0.2">
      <c r="AU6982" s="200">
        <v>0.69799999999999995</v>
      </c>
    </row>
    <row r="6983" spans="47:47" x14ac:dyDescent="0.2">
      <c r="AU6983" s="200">
        <v>0.69810000000000005</v>
      </c>
    </row>
    <row r="6984" spans="47:47" x14ac:dyDescent="0.2">
      <c r="AU6984" s="200">
        <v>0.69820000000000004</v>
      </c>
    </row>
    <row r="6985" spans="47:47" x14ac:dyDescent="0.2">
      <c r="AU6985" s="200">
        <v>0.69830000000000003</v>
      </c>
    </row>
    <row r="6986" spans="47:47" x14ac:dyDescent="0.2">
      <c r="AU6986" s="200">
        <v>0.69840000000000002</v>
      </c>
    </row>
    <row r="6987" spans="47:47" x14ac:dyDescent="0.2">
      <c r="AU6987" s="200">
        <v>0.69850000000000001</v>
      </c>
    </row>
    <row r="6988" spans="47:47" x14ac:dyDescent="0.2">
      <c r="AU6988" s="200">
        <v>0.6986</v>
      </c>
    </row>
    <row r="6989" spans="47:47" x14ac:dyDescent="0.2">
      <c r="AU6989" s="200">
        <v>0.69869999999999999</v>
      </c>
    </row>
    <row r="6990" spans="47:47" x14ac:dyDescent="0.2">
      <c r="AU6990" s="200">
        <v>0.69879999999999998</v>
      </c>
    </row>
    <row r="6991" spans="47:47" x14ac:dyDescent="0.2">
      <c r="AU6991" s="200">
        <v>0.69889999999999997</v>
      </c>
    </row>
    <row r="6992" spans="47:47" x14ac:dyDescent="0.2">
      <c r="AU6992" s="200">
        <v>0.69899999999999995</v>
      </c>
    </row>
    <row r="6993" spans="47:47" x14ac:dyDescent="0.2">
      <c r="AU6993" s="200">
        <v>0.69910000000000005</v>
      </c>
    </row>
    <row r="6994" spans="47:47" x14ac:dyDescent="0.2">
      <c r="AU6994" s="200">
        <v>0.69920000000000004</v>
      </c>
    </row>
    <row r="6995" spans="47:47" x14ac:dyDescent="0.2">
      <c r="AU6995" s="200">
        <v>0.69930000000000003</v>
      </c>
    </row>
    <row r="6996" spans="47:47" x14ac:dyDescent="0.2">
      <c r="AU6996" s="200">
        <v>0.69940000000000002</v>
      </c>
    </row>
    <row r="6997" spans="47:47" x14ac:dyDescent="0.2">
      <c r="AU6997" s="200">
        <v>0.69950000000000001</v>
      </c>
    </row>
    <row r="6998" spans="47:47" x14ac:dyDescent="0.2">
      <c r="AU6998" s="200">
        <v>0.6996</v>
      </c>
    </row>
    <row r="6999" spans="47:47" x14ac:dyDescent="0.2">
      <c r="AU6999" s="200">
        <v>0.69969999999999999</v>
      </c>
    </row>
    <row r="7000" spans="47:47" x14ac:dyDescent="0.2">
      <c r="AU7000" s="200">
        <v>0.69979999999999998</v>
      </c>
    </row>
    <row r="7001" spans="47:47" x14ac:dyDescent="0.2">
      <c r="AU7001" s="200">
        <v>0.69989999999999997</v>
      </c>
    </row>
    <row r="7002" spans="47:47" x14ac:dyDescent="0.2">
      <c r="AU7002" s="200">
        <v>0.7</v>
      </c>
    </row>
    <row r="7003" spans="47:47" x14ac:dyDescent="0.2">
      <c r="AU7003" s="200">
        <v>0.70009999999999994</v>
      </c>
    </row>
    <row r="7004" spans="47:47" x14ac:dyDescent="0.2">
      <c r="AU7004" s="200">
        <v>0.70020000000000004</v>
      </c>
    </row>
    <row r="7005" spans="47:47" x14ac:dyDescent="0.2">
      <c r="AU7005" s="200">
        <v>0.70030000000000003</v>
      </c>
    </row>
    <row r="7006" spans="47:47" x14ac:dyDescent="0.2">
      <c r="AU7006" s="200">
        <v>0.70040000000000002</v>
      </c>
    </row>
    <row r="7007" spans="47:47" x14ac:dyDescent="0.2">
      <c r="AU7007" s="200">
        <v>0.70050000000000001</v>
      </c>
    </row>
    <row r="7008" spans="47:47" x14ac:dyDescent="0.2">
      <c r="AU7008" s="200">
        <v>0.7006</v>
      </c>
    </row>
    <row r="7009" spans="47:47" x14ac:dyDescent="0.2">
      <c r="AU7009" s="200">
        <v>0.70069999999999999</v>
      </c>
    </row>
    <row r="7010" spans="47:47" x14ac:dyDescent="0.2">
      <c r="AU7010" s="200">
        <v>0.70079999999999998</v>
      </c>
    </row>
    <row r="7011" spans="47:47" x14ac:dyDescent="0.2">
      <c r="AU7011" s="200">
        <v>0.70089999999999997</v>
      </c>
    </row>
    <row r="7012" spans="47:47" x14ac:dyDescent="0.2">
      <c r="AU7012" s="200">
        <v>0.70099999999999996</v>
      </c>
    </row>
    <row r="7013" spans="47:47" x14ac:dyDescent="0.2">
      <c r="AU7013" s="200">
        <v>0.70109999999999995</v>
      </c>
    </row>
    <row r="7014" spans="47:47" x14ac:dyDescent="0.2">
      <c r="AU7014" s="200">
        <v>0.70120000000000005</v>
      </c>
    </row>
    <row r="7015" spans="47:47" x14ac:dyDescent="0.2">
      <c r="AU7015" s="200">
        <v>0.70130000000000003</v>
      </c>
    </row>
    <row r="7016" spans="47:47" x14ac:dyDescent="0.2">
      <c r="AU7016" s="200">
        <v>0.70140000000000002</v>
      </c>
    </row>
    <row r="7017" spans="47:47" x14ac:dyDescent="0.2">
      <c r="AU7017" s="200">
        <v>0.70150000000000001</v>
      </c>
    </row>
    <row r="7018" spans="47:47" x14ac:dyDescent="0.2">
      <c r="AU7018" s="200">
        <v>0.7016</v>
      </c>
    </row>
    <row r="7019" spans="47:47" x14ac:dyDescent="0.2">
      <c r="AU7019" s="200">
        <v>0.70169999999999999</v>
      </c>
    </row>
    <row r="7020" spans="47:47" x14ac:dyDescent="0.2">
      <c r="AU7020" s="200">
        <v>0.70179999999999998</v>
      </c>
    </row>
    <row r="7021" spans="47:47" x14ac:dyDescent="0.2">
      <c r="AU7021" s="200">
        <v>0.70189999999999997</v>
      </c>
    </row>
    <row r="7022" spans="47:47" x14ac:dyDescent="0.2">
      <c r="AU7022" s="200">
        <v>0.70199999999999996</v>
      </c>
    </row>
    <row r="7023" spans="47:47" x14ac:dyDescent="0.2">
      <c r="AU7023" s="200">
        <v>0.70209999999999995</v>
      </c>
    </row>
    <row r="7024" spans="47:47" x14ac:dyDescent="0.2">
      <c r="AU7024" s="200">
        <v>0.70220000000000005</v>
      </c>
    </row>
    <row r="7025" spans="47:47" x14ac:dyDescent="0.2">
      <c r="AU7025" s="200">
        <v>0.70230000000000004</v>
      </c>
    </row>
    <row r="7026" spans="47:47" x14ac:dyDescent="0.2">
      <c r="AU7026" s="200">
        <v>0.70240000000000002</v>
      </c>
    </row>
    <row r="7027" spans="47:47" x14ac:dyDescent="0.2">
      <c r="AU7027" s="200">
        <v>0.70250000000000001</v>
      </c>
    </row>
    <row r="7028" spans="47:47" x14ac:dyDescent="0.2">
      <c r="AU7028" s="200">
        <v>0.7026</v>
      </c>
    </row>
    <row r="7029" spans="47:47" x14ac:dyDescent="0.2">
      <c r="AU7029" s="200">
        <v>0.70269999999999999</v>
      </c>
    </row>
    <row r="7030" spans="47:47" x14ac:dyDescent="0.2">
      <c r="AU7030" s="200">
        <v>0.70279999999999998</v>
      </c>
    </row>
    <row r="7031" spans="47:47" x14ac:dyDescent="0.2">
      <c r="AU7031" s="200">
        <v>0.70289999999999997</v>
      </c>
    </row>
    <row r="7032" spans="47:47" x14ac:dyDescent="0.2">
      <c r="AU7032" s="200">
        <v>0.70299999999999996</v>
      </c>
    </row>
    <row r="7033" spans="47:47" x14ac:dyDescent="0.2">
      <c r="AU7033" s="200">
        <v>0.70309999999999995</v>
      </c>
    </row>
    <row r="7034" spans="47:47" x14ac:dyDescent="0.2">
      <c r="AU7034" s="200">
        <v>0.70320000000000005</v>
      </c>
    </row>
    <row r="7035" spans="47:47" x14ac:dyDescent="0.2">
      <c r="AU7035" s="200">
        <v>0.70330000000000004</v>
      </c>
    </row>
    <row r="7036" spans="47:47" x14ac:dyDescent="0.2">
      <c r="AU7036" s="200">
        <v>0.70340000000000003</v>
      </c>
    </row>
    <row r="7037" spans="47:47" x14ac:dyDescent="0.2">
      <c r="AU7037" s="200">
        <v>0.70350000000000001</v>
      </c>
    </row>
    <row r="7038" spans="47:47" x14ac:dyDescent="0.2">
      <c r="AU7038" s="200">
        <v>0.7036</v>
      </c>
    </row>
    <row r="7039" spans="47:47" x14ac:dyDescent="0.2">
      <c r="AU7039" s="200">
        <v>0.70369999999999999</v>
      </c>
    </row>
    <row r="7040" spans="47:47" x14ac:dyDescent="0.2">
      <c r="AU7040" s="200">
        <v>0.70379999999999998</v>
      </c>
    </row>
    <row r="7041" spans="47:47" x14ac:dyDescent="0.2">
      <c r="AU7041" s="200">
        <v>0.70389999999999997</v>
      </c>
    </row>
    <row r="7042" spans="47:47" x14ac:dyDescent="0.2">
      <c r="AU7042" s="200">
        <v>0.70399999999999996</v>
      </c>
    </row>
    <row r="7043" spans="47:47" x14ac:dyDescent="0.2">
      <c r="AU7043" s="200">
        <v>0.70409999999999995</v>
      </c>
    </row>
    <row r="7044" spans="47:47" x14ac:dyDescent="0.2">
      <c r="AU7044" s="200">
        <v>0.70420000000000005</v>
      </c>
    </row>
    <row r="7045" spans="47:47" x14ac:dyDescent="0.2">
      <c r="AU7045" s="200">
        <v>0.70430000000000004</v>
      </c>
    </row>
    <row r="7046" spans="47:47" x14ac:dyDescent="0.2">
      <c r="AU7046" s="200">
        <v>0.70440000000000003</v>
      </c>
    </row>
    <row r="7047" spans="47:47" x14ac:dyDescent="0.2">
      <c r="AU7047" s="200">
        <v>0.70450000000000002</v>
      </c>
    </row>
    <row r="7048" spans="47:47" x14ac:dyDescent="0.2">
      <c r="AU7048" s="200">
        <v>0.7046</v>
      </c>
    </row>
    <row r="7049" spans="47:47" x14ac:dyDescent="0.2">
      <c r="AU7049" s="200">
        <v>0.70469999999999999</v>
      </c>
    </row>
    <row r="7050" spans="47:47" x14ac:dyDescent="0.2">
      <c r="AU7050" s="200">
        <v>0.70479999999999998</v>
      </c>
    </row>
    <row r="7051" spans="47:47" x14ac:dyDescent="0.2">
      <c r="AU7051" s="200">
        <v>0.70489999999999997</v>
      </c>
    </row>
    <row r="7052" spans="47:47" x14ac:dyDescent="0.2">
      <c r="AU7052" s="200">
        <v>0.70499999999999996</v>
      </c>
    </row>
    <row r="7053" spans="47:47" x14ac:dyDescent="0.2">
      <c r="AU7053" s="200">
        <v>0.70509999999999995</v>
      </c>
    </row>
    <row r="7054" spans="47:47" x14ac:dyDescent="0.2">
      <c r="AU7054" s="200">
        <v>0.70520000000000005</v>
      </c>
    </row>
    <row r="7055" spans="47:47" x14ac:dyDescent="0.2">
      <c r="AU7055" s="200">
        <v>0.70530000000000004</v>
      </c>
    </row>
    <row r="7056" spans="47:47" x14ac:dyDescent="0.2">
      <c r="AU7056" s="200">
        <v>0.70540000000000003</v>
      </c>
    </row>
    <row r="7057" spans="47:47" x14ac:dyDescent="0.2">
      <c r="AU7057" s="200">
        <v>0.70550000000000002</v>
      </c>
    </row>
    <row r="7058" spans="47:47" x14ac:dyDescent="0.2">
      <c r="AU7058" s="200">
        <v>0.7056</v>
      </c>
    </row>
    <row r="7059" spans="47:47" x14ac:dyDescent="0.2">
      <c r="AU7059" s="200">
        <v>0.70569999999999999</v>
      </c>
    </row>
    <row r="7060" spans="47:47" x14ac:dyDescent="0.2">
      <c r="AU7060" s="200">
        <v>0.70579999999999998</v>
      </c>
    </row>
    <row r="7061" spans="47:47" x14ac:dyDescent="0.2">
      <c r="AU7061" s="200">
        <v>0.70589999999999997</v>
      </c>
    </row>
    <row r="7062" spans="47:47" x14ac:dyDescent="0.2">
      <c r="AU7062" s="200">
        <v>0.70599999999999996</v>
      </c>
    </row>
    <row r="7063" spans="47:47" x14ac:dyDescent="0.2">
      <c r="AU7063" s="200">
        <v>0.70609999999999995</v>
      </c>
    </row>
    <row r="7064" spans="47:47" x14ac:dyDescent="0.2">
      <c r="AU7064" s="200">
        <v>0.70620000000000005</v>
      </c>
    </row>
    <row r="7065" spans="47:47" x14ac:dyDescent="0.2">
      <c r="AU7065" s="200">
        <v>0.70630000000000004</v>
      </c>
    </row>
    <row r="7066" spans="47:47" x14ac:dyDescent="0.2">
      <c r="AU7066" s="200">
        <v>0.70640000000000003</v>
      </c>
    </row>
    <row r="7067" spans="47:47" x14ac:dyDescent="0.2">
      <c r="AU7067" s="200">
        <v>0.70650000000000002</v>
      </c>
    </row>
    <row r="7068" spans="47:47" x14ac:dyDescent="0.2">
      <c r="AU7068" s="200">
        <v>0.70660000000000001</v>
      </c>
    </row>
    <row r="7069" spans="47:47" x14ac:dyDescent="0.2">
      <c r="AU7069" s="200">
        <v>0.70669999999999999</v>
      </c>
    </row>
    <row r="7070" spans="47:47" x14ac:dyDescent="0.2">
      <c r="AU7070" s="200">
        <v>0.70679999999999998</v>
      </c>
    </row>
    <row r="7071" spans="47:47" x14ac:dyDescent="0.2">
      <c r="AU7071" s="200">
        <v>0.70689999999999997</v>
      </c>
    </row>
    <row r="7072" spans="47:47" x14ac:dyDescent="0.2">
      <c r="AU7072" s="200">
        <v>0.70699999999999996</v>
      </c>
    </row>
    <row r="7073" spans="47:47" x14ac:dyDescent="0.2">
      <c r="AU7073" s="200">
        <v>0.70709999999999995</v>
      </c>
    </row>
    <row r="7074" spans="47:47" x14ac:dyDescent="0.2">
      <c r="AU7074" s="200">
        <v>0.70720000000000005</v>
      </c>
    </row>
    <row r="7075" spans="47:47" x14ac:dyDescent="0.2">
      <c r="AU7075" s="200">
        <v>0.70730000000000004</v>
      </c>
    </row>
    <row r="7076" spans="47:47" x14ac:dyDescent="0.2">
      <c r="AU7076" s="200">
        <v>0.70740000000000003</v>
      </c>
    </row>
    <row r="7077" spans="47:47" x14ac:dyDescent="0.2">
      <c r="AU7077" s="200">
        <v>0.70750000000000002</v>
      </c>
    </row>
    <row r="7078" spans="47:47" x14ac:dyDescent="0.2">
      <c r="AU7078" s="200">
        <v>0.70760000000000001</v>
      </c>
    </row>
    <row r="7079" spans="47:47" x14ac:dyDescent="0.2">
      <c r="AU7079" s="200">
        <v>0.7077</v>
      </c>
    </row>
    <row r="7080" spans="47:47" x14ac:dyDescent="0.2">
      <c r="AU7080" s="200">
        <v>0.70779999999999998</v>
      </c>
    </row>
    <row r="7081" spans="47:47" x14ac:dyDescent="0.2">
      <c r="AU7081" s="200">
        <v>0.70789999999999997</v>
      </c>
    </row>
    <row r="7082" spans="47:47" x14ac:dyDescent="0.2">
      <c r="AU7082" s="200">
        <v>0.70799999999999996</v>
      </c>
    </row>
    <row r="7083" spans="47:47" x14ac:dyDescent="0.2">
      <c r="AU7083" s="200">
        <v>0.70809999999999995</v>
      </c>
    </row>
    <row r="7084" spans="47:47" x14ac:dyDescent="0.2">
      <c r="AU7084" s="200">
        <v>0.70820000000000005</v>
      </c>
    </row>
    <row r="7085" spans="47:47" x14ac:dyDescent="0.2">
      <c r="AU7085" s="200">
        <v>0.70830000000000004</v>
      </c>
    </row>
    <row r="7086" spans="47:47" x14ac:dyDescent="0.2">
      <c r="AU7086" s="200">
        <v>0.70840000000000003</v>
      </c>
    </row>
    <row r="7087" spans="47:47" x14ac:dyDescent="0.2">
      <c r="AU7087" s="200">
        <v>0.70850000000000002</v>
      </c>
    </row>
    <row r="7088" spans="47:47" x14ac:dyDescent="0.2">
      <c r="AU7088" s="200">
        <v>0.70860000000000001</v>
      </c>
    </row>
    <row r="7089" spans="47:47" x14ac:dyDescent="0.2">
      <c r="AU7089" s="200">
        <v>0.7087</v>
      </c>
    </row>
    <row r="7090" spans="47:47" x14ac:dyDescent="0.2">
      <c r="AU7090" s="200">
        <v>0.70879999999999999</v>
      </c>
    </row>
    <row r="7091" spans="47:47" x14ac:dyDescent="0.2">
      <c r="AU7091" s="200">
        <v>0.70889999999999997</v>
      </c>
    </row>
    <row r="7092" spans="47:47" x14ac:dyDescent="0.2">
      <c r="AU7092" s="200">
        <v>0.70899999999999996</v>
      </c>
    </row>
    <row r="7093" spans="47:47" x14ac:dyDescent="0.2">
      <c r="AU7093" s="200">
        <v>0.70909999999999995</v>
      </c>
    </row>
    <row r="7094" spans="47:47" x14ac:dyDescent="0.2">
      <c r="AU7094" s="200">
        <v>0.70920000000000005</v>
      </c>
    </row>
    <row r="7095" spans="47:47" x14ac:dyDescent="0.2">
      <c r="AU7095" s="200">
        <v>0.70930000000000004</v>
      </c>
    </row>
    <row r="7096" spans="47:47" x14ac:dyDescent="0.2">
      <c r="AU7096" s="200">
        <v>0.70940000000000003</v>
      </c>
    </row>
    <row r="7097" spans="47:47" x14ac:dyDescent="0.2">
      <c r="AU7097" s="200">
        <v>0.70950000000000002</v>
      </c>
    </row>
    <row r="7098" spans="47:47" x14ac:dyDescent="0.2">
      <c r="AU7098" s="200">
        <v>0.70960000000000001</v>
      </c>
    </row>
    <row r="7099" spans="47:47" x14ac:dyDescent="0.2">
      <c r="AU7099" s="200">
        <v>0.7097</v>
      </c>
    </row>
    <row r="7100" spans="47:47" x14ac:dyDescent="0.2">
      <c r="AU7100" s="200">
        <v>0.70979999999999999</v>
      </c>
    </row>
    <row r="7101" spans="47:47" x14ac:dyDescent="0.2">
      <c r="AU7101" s="200">
        <v>0.70989999999999998</v>
      </c>
    </row>
    <row r="7102" spans="47:47" x14ac:dyDescent="0.2">
      <c r="AU7102" s="200">
        <v>0.71</v>
      </c>
    </row>
    <row r="7103" spans="47:47" x14ac:dyDescent="0.2">
      <c r="AU7103" s="200">
        <v>0.71009999999999995</v>
      </c>
    </row>
    <row r="7104" spans="47:47" x14ac:dyDescent="0.2">
      <c r="AU7104" s="200">
        <v>0.71020000000000005</v>
      </c>
    </row>
    <row r="7105" spans="47:47" x14ac:dyDescent="0.2">
      <c r="AU7105" s="200">
        <v>0.71030000000000004</v>
      </c>
    </row>
    <row r="7106" spans="47:47" x14ac:dyDescent="0.2">
      <c r="AU7106" s="200">
        <v>0.71040000000000003</v>
      </c>
    </row>
    <row r="7107" spans="47:47" x14ac:dyDescent="0.2">
      <c r="AU7107" s="200">
        <v>0.71050000000000002</v>
      </c>
    </row>
    <row r="7108" spans="47:47" x14ac:dyDescent="0.2">
      <c r="AU7108" s="200">
        <v>0.71060000000000001</v>
      </c>
    </row>
    <row r="7109" spans="47:47" x14ac:dyDescent="0.2">
      <c r="AU7109" s="200">
        <v>0.7107</v>
      </c>
    </row>
    <row r="7110" spans="47:47" x14ac:dyDescent="0.2">
      <c r="AU7110" s="200">
        <v>0.71079999999999999</v>
      </c>
    </row>
    <row r="7111" spans="47:47" x14ac:dyDescent="0.2">
      <c r="AU7111" s="200">
        <v>0.71089999999999998</v>
      </c>
    </row>
    <row r="7112" spans="47:47" x14ac:dyDescent="0.2">
      <c r="AU7112" s="200">
        <v>0.71099999999999997</v>
      </c>
    </row>
    <row r="7113" spans="47:47" x14ac:dyDescent="0.2">
      <c r="AU7113" s="200">
        <v>0.71109999999999995</v>
      </c>
    </row>
    <row r="7114" spans="47:47" x14ac:dyDescent="0.2">
      <c r="AU7114" s="200">
        <v>0.71120000000000005</v>
      </c>
    </row>
    <row r="7115" spans="47:47" x14ac:dyDescent="0.2">
      <c r="AU7115" s="200">
        <v>0.71130000000000004</v>
      </c>
    </row>
    <row r="7116" spans="47:47" x14ac:dyDescent="0.2">
      <c r="AU7116" s="200">
        <v>0.71140000000000003</v>
      </c>
    </row>
    <row r="7117" spans="47:47" x14ac:dyDescent="0.2">
      <c r="AU7117" s="200">
        <v>0.71150000000000002</v>
      </c>
    </row>
    <row r="7118" spans="47:47" x14ac:dyDescent="0.2">
      <c r="AU7118" s="200">
        <v>0.71160000000000001</v>
      </c>
    </row>
    <row r="7119" spans="47:47" x14ac:dyDescent="0.2">
      <c r="AU7119" s="200">
        <v>0.7117</v>
      </c>
    </row>
    <row r="7120" spans="47:47" x14ac:dyDescent="0.2">
      <c r="AU7120" s="200">
        <v>0.71179999999999999</v>
      </c>
    </row>
    <row r="7121" spans="47:47" x14ac:dyDescent="0.2">
      <c r="AU7121" s="200">
        <v>0.71189999999999998</v>
      </c>
    </row>
    <row r="7122" spans="47:47" x14ac:dyDescent="0.2">
      <c r="AU7122" s="200">
        <v>0.71199999999999997</v>
      </c>
    </row>
    <row r="7123" spans="47:47" x14ac:dyDescent="0.2">
      <c r="AU7123" s="200">
        <v>0.71209999999999996</v>
      </c>
    </row>
    <row r="7124" spans="47:47" x14ac:dyDescent="0.2">
      <c r="AU7124" s="200">
        <v>0.71220000000000006</v>
      </c>
    </row>
    <row r="7125" spans="47:47" x14ac:dyDescent="0.2">
      <c r="AU7125" s="200">
        <v>0.71230000000000004</v>
      </c>
    </row>
    <row r="7126" spans="47:47" x14ac:dyDescent="0.2">
      <c r="AU7126" s="200">
        <v>0.71240000000000003</v>
      </c>
    </row>
    <row r="7127" spans="47:47" x14ac:dyDescent="0.2">
      <c r="AU7127" s="200">
        <v>0.71250000000000002</v>
      </c>
    </row>
    <row r="7128" spans="47:47" x14ac:dyDescent="0.2">
      <c r="AU7128" s="200">
        <v>0.71260000000000001</v>
      </c>
    </row>
    <row r="7129" spans="47:47" x14ac:dyDescent="0.2">
      <c r="AU7129" s="200">
        <v>0.7127</v>
      </c>
    </row>
    <row r="7130" spans="47:47" x14ac:dyDescent="0.2">
      <c r="AU7130" s="200">
        <v>0.71279999999999999</v>
      </c>
    </row>
    <row r="7131" spans="47:47" x14ac:dyDescent="0.2">
      <c r="AU7131" s="200">
        <v>0.71289999999999998</v>
      </c>
    </row>
    <row r="7132" spans="47:47" x14ac:dyDescent="0.2">
      <c r="AU7132" s="200">
        <v>0.71299999999999997</v>
      </c>
    </row>
    <row r="7133" spans="47:47" x14ac:dyDescent="0.2">
      <c r="AU7133" s="200">
        <v>0.71309999999999996</v>
      </c>
    </row>
    <row r="7134" spans="47:47" x14ac:dyDescent="0.2">
      <c r="AU7134" s="200">
        <v>0.71319999999999995</v>
      </c>
    </row>
    <row r="7135" spans="47:47" x14ac:dyDescent="0.2">
      <c r="AU7135" s="200">
        <v>0.71330000000000005</v>
      </c>
    </row>
    <row r="7136" spans="47:47" x14ac:dyDescent="0.2">
      <c r="AU7136" s="200">
        <v>0.71340000000000003</v>
      </c>
    </row>
    <row r="7137" spans="47:47" x14ac:dyDescent="0.2">
      <c r="AU7137" s="200">
        <v>0.71350000000000002</v>
      </c>
    </row>
    <row r="7138" spans="47:47" x14ac:dyDescent="0.2">
      <c r="AU7138" s="200">
        <v>0.71360000000000001</v>
      </c>
    </row>
    <row r="7139" spans="47:47" x14ac:dyDescent="0.2">
      <c r="AU7139" s="200">
        <v>0.7137</v>
      </c>
    </row>
    <row r="7140" spans="47:47" x14ac:dyDescent="0.2">
      <c r="AU7140" s="200">
        <v>0.71379999999999999</v>
      </c>
    </row>
    <row r="7141" spans="47:47" x14ac:dyDescent="0.2">
      <c r="AU7141" s="200">
        <v>0.71389999999999998</v>
      </c>
    </row>
    <row r="7142" spans="47:47" x14ac:dyDescent="0.2">
      <c r="AU7142" s="200">
        <v>0.71399999999999997</v>
      </c>
    </row>
    <row r="7143" spans="47:47" x14ac:dyDescent="0.2">
      <c r="AU7143" s="200">
        <v>0.71409999999999996</v>
      </c>
    </row>
    <row r="7144" spans="47:47" x14ac:dyDescent="0.2">
      <c r="AU7144" s="200">
        <v>0.71419999999999995</v>
      </c>
    </row>
    <row r="7145" spans="47:47" x14ac:dyDescent="0.2">
      <c r="AU7145" s="200">
        <v>0.71430000000000005</v>
      </c>
    </row>
    <row r="7146" spans="47:47" x14ac:dyDescent="0.2">
      <c r="AU7146" s="200">
        <v>0.71440000000000003</v>
      </c>
    </row>
    <row r="7147" spans="47:47" x14ac:dyDescent="0.2">
      <c r="AU7147" s="200">
        <v>0.71450000000000002</v>
      </c>
    </row>
    <row r="7148" spans="47:47" x14ac:dyDescent="0.2">
      <c r="AU7148" s="200">
        <v>0.71460000000000001</v>
      </c>
    </row>
    <row r="7149" spans="47:47" x14ac:dyDescent="0.2">
      <c r="AU7149" s="200">
        <v>0.7147</v>
      </c>
    </row>
    <row r="7150" spans="47:47" x14ac:dyDescent="0.2">
      <c r="AU7150" s="200">
        <v>0.71479999999999999</v>
      </c>
    </row>
    <row r="7151" spans="47:47" x14ac:dyDescent="0.2">
      <c r="AU7151" s="200">
        <v>0.71489999999999998</v>
      </c>
    </row>
    <row r="7152" spans="47:47" x14ac:dyDescent="0.2">
      <c r="AU7152" s="200">
        <v>0.71499999999999997</v>
      </c>
    </row>
    <row r="7153" spans="47:47" x14ac:dyDescent="0.2">
      <c r="AU7153" s="200">
        <v>0.71509999999999996</v>
      </c>
    </row>
    <row r="7154" spans="47:47" x14ac:dyDescent="0.2">
      <c r="AU7154" s="200">
        <v>0.71519999999999995</v>
      </c>
    </row>
    <row r="7155" spans="47:47" x14ac:dyDescent="0.2">
      <c r="AU7155" s="200">
        <v>0.71530000000000005</v>
      </c>
    </row>
    <row r="7156" spans="47:47" x14ac:dyDescent="0.2">
      <c r="AU7156" s="200">
        <v>0.71540000000000004</v>
      </c>
    </row>
    <row r="7157" spans="47:47" x14ac:dyDescent="0.2">
      <c r="AU7157" s="200">
        <v>0.71550000000000002</v>
      </c>
    </row>
    <row r="7158" spans="47:47" x14ac:dyDescent="0.2">
      <c r="AU7158" s="200">
        <v>0.71560000000000001</v>
      </c>
    </row>
    <row r="7159" spans="47:47" x14ac:dyDescent="0.2">
      <c r="AU7159" s="200">
        <v>0.7157</v>
      </c>
    </row>
    <row r="7160" spans="47:47" x14ac:dyDescent="0.2">
      <c r="AU7160" s="200">
        <v>0.71579999999999999</v>
      </c>
    </row>
    <row r="7161" spans="47:47" x14ac:dyDescent="0.2">
      <c r="AU7161" s="200">
        <v>0.71589999999999998</v>
      </c>
    </row>
    <row r="7162" spans="47:47" x14ac:dyDescent="0.2">
      <c r="AU7162" s="200">
        <v>0.71599999999999997</v>
      </c>
    </row>
    <row r="7163" spans="47:47" x14ac:dyDescent="0.2">
      <c r="AU7163" s="200">
        <v>0.71609999999999996</v>
      </c>
    </row>
    <row r="7164" spans="47:47" x14ac:dyDescent="0.2">
      <c r="AU7164" s="200">
        <v>0.71619999999999995</v>
      </c>
    </row>
    <row r="7165" spans="47:47" x14ac:dyDescent="0.2">
      <c r="AU7165" s="200">
        <v>0.71630000000000005</v>
      </c>
    </row>
    <row r="7166" spans="47:47" x14ac:dyDescent="0.2">
      <c r="AU7166" s="200">
        <v>0.71640000000000004</v>
      </c>
    </row>
    <row r="7167" spans="47:47" x14ac:dyDescent="0.2">
      <c r="AU7167" s="200">
        <v>0.71650000000000003</v>
      </c>
    </row>
    <row r="7168" spans="47:47" x14ac:dyDescent="0.2">
      <c r="AU7168" s="200">
        <v>0.71660000000000001</v>
      </c>
    </row>
    <row r="7169" spans="47:47" x14ac:dyDescent="0.2">
      <c r="AU7169" s="200">
        <v>0.7167</v>
      </c>
    </row>
    <row r="7170" spans="47:47" x14ac:dyDescent="0.2">
      <c r="AU7170" s="200">
        <v>0.71679999999999999</v>
      </c>
    </row>
    <row r="7171" spans="47:47" x14ac:dyDescent="0.2">
      <c r="AU7171" s="200">
        <v>0.71689999999999998</v>
      </c>
    </row>
    <row r="7172" spans="47:47" x14ac:dyDescent="0.2">
      <c r="AU7172" s="200">
        <v>0.71699999999999997</v>
      </c>
    </row>
    <row r="7173" spans="47:47" x14ac:dyDescent="0.2">
      <c r="AU7173" s="200">
        <v>0.71709999999999996</v>
      </c>
    </row>
    <row r="7174" spans="47:47" x14ac:dyDescent="0.2">
      <c r="AU7174" s="200">
        <v>0.71719999999999995</v>
      </c>
    </row>
    <row r="7175" spans="47:47" x14ac:dyDescent="0.2">
      <c r="AU7175" s="200">
        <v>0.71730000000000005</v>
      </c>
    </row>
    <row r="7176" spans="47:47" x14ac:dyDescent="0.2">
      <c r="AU7176" s="200">
        <v>0.71740000000000004</v>
      </c>
    </row>
    <row r="7177" spans="47:47" x14ac:dyDescent="0.2">
      <c r="AU7177" s="200">
        <v>0.71750000000000003</v>
      </c>
    </row>
    <row r="7178" spans="47:47" x14ac:dyDescent="0.2">
      <c r="AU7178" s="200">
        <v>0.71760000000000002</v>
      </c>
    </row>
    <row r="7179" spans="47:47" x14ac:dyDescent="0.2">
      <c r="AU7179" s="200">
        <v>0.7177</v>
      </c>
    </row>
    <row r="7180" spans="47:47" x14ac:dyDescent="0.2">
      <c r="AU7180" s="200">
        <v>0.71779999999999999</v>
      </c>
    </row>
    <row r="7181" spans="47:47" x14ac:dyDescent="0.2">
      <c r="AU7181" s="200">
        <v>0.71789999999999998</v>
      </c>
    </row>
    <row r="7182" spans="47:47" x14ac:dyDescent="0.2">
      <c r="AU7182" s="200">
        <v>0.71799999999999997</v>
      </c>
    </row>
    <row r="7183" spans="47:47" x14ac:dyDescent="0.2">
      <c r="AU7183" s="200">
        <v>0.71809999999999996</v>
      </c>
    </row>
    <row r="7184" spans="47:47" x14ac:dyDescent="0.2">
      <c r="AU7184" s="200">
        <v>0.71819999999999995</v>
      </c>
    </row>
    <row r="7185" spans="47:47" x14ac:dyDescent="0.2">
      <c r="AU7185" s="200">
        <v>0.71830000000000005</v>
      </c>
    </row>
    <row r="7186" spans="47:47" x14ac:dyDescent="0.2">
      <c r="AU7186" s="200">
        <v>0.71840000000000004</v>
      </c>
    </row>
    <row r="7187" spans="47:47" x14ac:dyDescent="0.2">
      <c r="AU7187" s="200">
        <v>0.71850000000000003</v>
      </c>
    </row>
    <row r="7188" spans="47:47" x14ac:dyDescent="0.2">
      <c r="AU7188" s="200">
        <v>0.71860000000000002</v>
      </c>
    </row>
    <row r="7189" spans="47:47" x14ac:dyDescent="0.2">
      <c r="AU7189" s="200">
        <v>0.71870000000000001</v>
      </c>
    </row>
    <row r="7190" spans="47:47" x14ac:dyDescent="0.2">
      <c r="AU7190" s="200">
        <v>0.71879999999999999</v>
      </c>
    </row>
    <row r="7191" spans="47:47" x14ac:dyDescent="0.2">
      <c r="AU7191" s="200">
        <v>0.71889999999999998</v>
      </c>
    </row>
    <row r="7192" spans="47:47" x14ac:dyDescent="0.2">
      <c r="AU7192" s="200">
        <v>0.71899999999999997</v>
      </c>
    </row>
    <row r="7193" spans="47:47" x14ac:dyDescent="0.2">
      <c r="AU7193" s="200">
        <v>0.71909999999999996</v>
      </c>
    </row>
    <row r="7194" spans="47:47" x14ac:dyDescent="0.2">
      <c r="AU7194" s="200">
        <v>0.71919999999999995</v>
      </c>
    </row>
    <row r="7195" spans="47:47" x14ac:dyDescent="0.2">
      <c r="AU7195" s="200">
        <v>0.71930000000000005</v>
      </c>
    </row>
    <row r="7196" spans="47:47" x14ac:dyDescent="0.2">
      <c r="AU7196" s="200">
        <v>0.71940000000000004</v>
      </c>
    </row>
    <row r="7197" spans="47:47" x14ac:dyDescent="0.2">
      <c r="AU7197" s="200">
        <v>0.71950000000000003</v>
      </c>
    </row>
    <row r="7198" spans="47:47" x14ac:dyDescent="0.2">
      <c r="AU7198" s="200">
        <v>0.71960000000000002</v>
      </c>
    </row>
    <row r="7199" spans="47:47" x14ac:dyDescent="0.2">
      <c r="AU7199" s="200">
        <v>0.71970000000000001</v>
      </c>
    </row>
    <row r="7200" spans="47:47" x14ac:dyDescent="0.2">
      <c r="AU7200" s="200">
        <v>0.7198</v>
      </c>
    </row>
    <row r="7201" spans="47:47" x14ac:dyDescent="0.2">
      <c r="AU7201" s="200">
        <v>0.71989999999999998</v>
      </c>
    </row>
    <row r="7202" spans="47:47" x14ac:dyDescent="0.2">
      <c r="AU7202" s="200">
        <v>0.72</v>
      </c>
    </row>
    <row r="7203" spans="47:47" x14ac:dyDescent="0.2">
      <c r="AU7203" s="200">
        <v>0.72009999999999996</v>
      </c>
    </row>
    <row r="7204" spans="47:47" x14ac:dyDescent="0.2">
      <c r="AU7204" s="200">
        <v>0.72019999999999995</v>
      </c>
    </row>
    <row r="7205" spans="47:47" x14ac:dyDescent="0.2">
      <c r="AU7205" s="200">
        <v>0.72030000000000005</v>
      </c>
    </row>
    <row r="7206" spans="47:47" x14ac:dyDescent="0.2">
      <c r="AU7206" s="200">
        <v>0.72040000000000004</v>
      </c>
    </row>
    <row r="7207" spans="47:47" x14ac:dyDescent="0.2">
      <c r="AU7207" s="200">
        <v>0.72050000000000003</v>
      </c>
    </row>
    <row r="7208" spans="47:47" x14ac:dyDescent="0.2">
      <c r="AU7208" s="200">
        <v>0.72060000000000002</v>
      </c>
    </row>
    <row r="7209" spans="47:47" x14ac:dyDescent="0.2">
      <c r="AU7209" s="200">
        <v>0.72070000000000001</v>
      </c>
    </row>
    <row r="7210" spans="47:47" x14ac:dyDescent="0.2">
      <c r="AU7210" s="200">
        <v>0.7208</v>
      </c>
    </row>
    <row r="7211" spans="47:47" x14ac:dyDescent="0.2">
      <c r="AU7211" s="200">
        <v>0.72089999999999999</v>
      </c>
    </row>
    <row r="7212" spans="47:47" x14ac:dyDescent="0.2">
      <c r="AU7212" s="200">
        <v>0.72099999999999997</v>
      </c>
    </row>
    <row r="7213" spans="47:47" x14ac:dyDescent="0.2">
      <c r="AU7213" s="200">
        <v>0.72109999999999996</v>
      </c>
    </row>
    <row r="7214" spans="47:47" x14ac:dyDescent="0.2">
      <c r="AU7214" s="200">
        <v>0.72119999999999995</v>
      </c>
    </row>
    <row r="7215" spans="47:47" x14ac:dyDescent="0.2">
      <c r="AU7215" s="200">
        <v>0.72130000000000005</v>
      </c>
    </row>
    <row r="7216" spans="47:47" x14ac:dyDescent="0.2">
      <c r="AU7216" s="200">
        <v>0.72140000000000004</v>
      </c>
    </row>
    <row r="7217" spans="47:47" x14ac:dyDescent="0.2">
      <c r="AU7217" s="200">
        <v>0.72150000000000003</v>
      </c>
    </row>
    <row r="7218" spans="47:47" x14ac:dyDescent="0.2">
      <c r="AU7218" s="200">
        <v>0.72160000000000002</v>
      </c>
    </row>
    <row r="7219" spans="47:47" x14ac:dyDescent="0.2">
      <c r="AU7219" s="200">
        <v>0.72170000000000001</v>
      </c>
    </row>
    <row r="7220" spans="47:47" x14ac:dyDescent="0.2">
      <c r="AU7220" s="200">
        <v>0.7218</v>
      </c>
    </row>
    <row r="7221" spans="47:47" x14ac:dyDescent="0.2">
      <c r="AU7221" s="200">
        <v>0.72189999999999999</v>
      </c>
    </row>
    <row r="7222" spans="47:47" x14ac:dyDescent="0.2">
      <c r="AU7222" s="200">
        <v>0.72199999999999998</v>
      </c>
    </row>
    <row r="7223" spans="47:47" x14ac:dyDescent="0.2">
      <c r="AU7223" s="200">
        <v>0.72209999999999996</v>
      </c>
    </row>
    <row r="7224" spans="47:47" x14ac:dyDescent="0.2">
      <c r="AU7224" s="200">
        <v>0.72219999999999995</v>
      </c>
    </row>
    <row r="7225" spans="47:47" x14ac:dyDescent="0.2">
      <c r="AU7225" s="200">
        <v>0.72230000000000005</v>
      </c>
    </row>
    <row r="7226" spans="47:47" x14ac:dyDescent="0.2">
      <c r="AU7226" s="200">
        <v>0.72240000000000004</v>
      </c>
    </row>
    <row r="7227" spans="47:47" x14ac:dyDescent="0.2">
      <c r="AU7227" s="200">
        <v>0.72250000000000003</v>
      </c>
    </row>
    <row r="7228" spans="47:47" x14ac:dyDescent="0.2">
      <c r="AU7228" s="200">
        <v>0.72260000000000002</v>
      </c>
    </row>
    <row r="7229" spans="47:47" x14ac:dyDescent="0.2">
      <c r="AU7229" s="200">
        <v>0.72270000000000001</v>
      </c>
    </row>
    <row r="7230" spans="47:47" x14ac:dyDescent="0.2">
      <c r="AU7230" s="200">
        <v>0.7228</v>
      </c>
    </row>
    <row r="7231" spans="47:47" x14ac:dyDescent="0.2">
      <c r="AU7231" s="200">
        <v>0.72289999999999999</v>
      </c>
    </row>
    <row r="7232" spans="47:47" x14ac:dyDescent="0.2">
      <c r="AU7232" s="200">
        <v>0.72299999999999998</v>
      </c>
    </row>
    <row r="7233" spans="47:47" x14ac:dyDescent="0.2">
      <c r="AU7233" s="200">
        <v>0.72309999999999997</v>
      </c>
    </row>
    <row r="7234" spans="47:47" x14ac:dyDescent="0.2">
      <c r="AU7234" s="200">
        <v>0.72319999999999995</v>
      </c>
    </row>
    <row r="7235" spans="47:47" x14ac:dyDescent="0.2">
      <c r="AU7235" s="200">
        <v>0.72330000000000005</v>
      </c>
    </row>
    <row r="7236" spans="47:47" x14ac:dyDescent="0.2">
      <c r="AU7236" s="200">
        <v>0.72340000000000004</v>
      </c>
    </row>
    <row r="7237" spans="47:47" x14ac:dyDescent="0.2">
      <c r="AU7237" s="200">
        <v>0.72350000000000003</v>
      </c>
    </row>
    <row r="7238" spans="47:47" x14ac:dyDescent="0.2">
      <c r="AU7238" s="200">
        <v>0.72360000000000002</v>
      </c>
    </row>
    <row r="7239" spans="47:47" x14ac:dyDescent="0.2">
      <c r="AU7239" s="200">
        <v>0.72370000000000001</v>
      </c>
    </row>
    <row r="7240" spans="47:47" x14ac:dyDescent="0.2">
      <c r="AU7240" s="200">
        <v>0.7238</v>
      </c>
    </row>
    <row r="7241" spans="47:47" x14ac:dyDescent="0.2">
      <c r="AU7241" s="200">
        <v>0.72389999999999999</v>
      </c>
    </row>
    <row r="7242" spans="47:47" x14ac:dyDescent="0.2">
      <c r="AU7242" s="200">
        <v>0.72399999999999998</v>
      </c>
    </row>
    <row r="7243" spans="47:47" x14ac:dyDescent="0.2">
      <c r="AU7243" s="200">
        <v>0.72409999999999997</v>
      </c>
    </row>
    <row r="7244" spans="47:47" x14ac:dyDescent="0.2">
      <c r="AU7244" s="200">
        <v>0.72419999999999995</v>
      </c>
    </row>
    <row r="7245" spans="47:47" x14ac:dyDescent="0.2">
      <c r="AU7245" s="200">
        <v>0.72430000000000005</v>
      </c>
    </row>
    <row r="7246" spans="47:47" x14ac:dyDescent="0.2">
      <c r="AU7246" s="200">
        <v>0.72440000000000004</v>
      </c>
    </row>
    <row r="7247" spans="47:47" x14ac:dyDescent="0.2">
      <c r="AU7247" s="200">
        <v>0.72450000000000003</v>
      </c>
    </row>
    <row r="7248" spans="47:47" x14ac:dyDescent="0.2">
      <c r="AU7248" s="200">
        <v>0.72460000000000002</v>
      </c>
    </row>
    <row r="7249" spans="47:47" x14ac:dyDescent="0.2">
      <c r="AU7249" s="200">
        <v>0.72470000000000001</v>
      </c>
    </row>
    <row r="7250" spans="47:47" x14ac:dyDescent="0.2">
      <c r="AU7250" s="200">
        <v>0.7248</v>
      </c>
    </row>
    <row r="7251" spans="47:47" x14ac:dyDescent="0.2">
      <c r="AU7251" s="200">
        <v>0.72489999999999999</v>
      </c>
    </row>
    <row r="7252" spans="47:47" x14ac:dyDescent="0.2">
      <c r="AU7252" s="200">
        <v>0.72499999999999998</v>
      </c>
    </row>
    <row r="7253" spans="47:47" x14ac:dyDescent="0.2">
      <c r="AU7253" s="200">
        <v>0.72509999999999997</v>
      </c>
    </row>
    <row r="7254" spans="47:47" x14ac:dyDescent="0.2">
      <c r="AU7254" s="200">
        <v>0.72519999999999996</v>
      </c>
    </row>
    <row r="7255" spans="47:47" x14ac:dyDescent="0.2">
      <c r="AU7255" s="200">
        <v>0.72529999999999994</v>
      </c>
    </row>
    <row r="7256" spans="47:47" x14ac:dyDescent="0.2">
      <c r="AU7256" s="200">
        <v>0.72540000000000004</v>
      </c>
    </row>
    <row r="7257" spans="47:47" x14ac:dyDescent="0.2">
      <c r="AU7257" s="200">
        <v>0.72550000000000003</v>
      </c>
    </row>
    <row r="7258" spans="47:47" x14ac:dyDescent="0.2">
      <c r="AU7258" s="200">
        <v>0.72560000000000002</v>
      </c>
    </row>
    <row r="7259" spans="47:47" x14ac:dyDescent="0.2">
      <c r="AU7259" s="200">
        <v>0.72570000000000001</v>
      </c>
    </row>
    <row r="7260" spans="47:47" x14ac:dyDescent="0.2">
      <c r="AU7260" s="200">
        <v>0.7258</v>
      </c>
    </row>
    <row r="7261" spans="47:47" x14ac:dyDescent="0.2">
      <c r="AU7261" s="200">
        <v>0.72589999999999999</v>
      </c>
    </row>
    <row r="7262" spans="47:47" x14ac:dyDescent="0.2">
      <c r="AU7262" s="200">
        <v>0.72599999999999998</v>
      </c>
    </row>
    <row r="7263" spans="47:47" x14ac:dyDescent="0.2">
      <c r="AU7263" s="200">
        <v>0.72609999999999997</v>
      </c>
    </row>
    <row r="7264" spans="47:47" x14ac:dyDescent="0.2">
      <c r="AU7264" s="200">
        <v>0.72619999999999996</v>
      </c>
    </row>
    <row r="7265" spans="47:47" x14ac:dyDescent="0.2">
      <c r="AU7265" s="200">
        <v>0.72629999999999995</v>
      </c>
    </row>
    <row r="7266" spans="47:47" x14ac:dyDescent="0.2">
      <c r="AU7266" s="200">
        <v>0.72640000000000005</v>
      </c>
    </row>
    <row r="7267" spans="47:47" x14ac:dyDescent="0.2">
      <c r="AU7267" s="200">
        <v>0.72650000000000003</v>
      </c>
    </row>
    <row r="7268" spans="47:47" x14ac:dyDescent="0.2">
      <c r="AU7268" s="200">
        <v>0.72660000000000002</v>
      </c>
    </row>
    <row r="7269" spans="47:47" x14ac:dyDescent="0.2">
      <c r="AU7269" s="200">
        <v>0.72670000000000001</v>
      </c>
    </row>
    <row r="7270" spans="47:47" x14ac:dyDescent="0.2">
      <c r="AU7270" s="200">
        <v>0.7268</v>
      </c>
    </row>
    <row r="7271" spans="47:47" x14ac:dyDescent="0.2">
      <c r="AU7271" s="200">
        <v>0.72689999999999999</v>
      </c>
    </row>
    <row r="7272" spans="47:47" x14ac:dyDescent="0.2">
      <c r="AU7272" s="200">
        <v>0.72699999999999998</v>
      </c>
    </row>
    <row r="7273" spans="47:47" x14ac:dyDescent="0.2">
      <c r="AU7273" s="200">
        <v>0.72709999999999997</v>
      </c>
    </row>
    <row r="7274" spans="47:47" x14ac:dyDescent="0.2">
      <c r="AU7274" s="200">
        <v>0.72719999999999996</v>
      </c>
    </row>
    <row r="7275" spans="47:47" x14ac:dyDescent="0.2">
      <c r="AU7275" s="200">
        <v>0.72729999999999995</v>
      </c>
    </row>
    <row r="7276" spans="47:47" x14ac:dyDescent="0.2">
      <c r="AU7276" s="200">
        <v>0.72740000000000005</v>
      </c>
    </row>
    <row r="7277" spans="47:47" x14ac:dyDescent="0.2">
      <c r="AU7277" s="200">
        <v>0.72750000000000004</v>
      </c>
    </row>
    <row r="7278" spans="47:47" x14ac:dyDescent="0.2">
      <c r="AU7278" s="200">
        <v>0.72760000000000002</v>
      </c>
    </row>
    <row r="7279" spans="47:47" x14ac:dyDescent="0.2">
      <c r="AU7279" s="200">
        <v>0.72770000000000001</v>
      </c>
    </row>
    <row r="7280" spans="47:47" x14ac:dyDescent="0.2">
      <c r="AU7280" s="200">
        <v>0.7278</v>
      </c>
    </row>
    <row r="7281" spans="47:47" x14ac:dyDescent="0.2">
      <c r="AU7281" s="200">
        <v>0.72789999999999999</v>
      </c>
    </row>
    <row r="7282" spans="47:47" x14ac:dyDescent="0.2">
      <c r="AU7282" s="200">
        <v>0.72799999999999998</v>
      </c>
    </row>
    <row r="7283" spans="47:47" x14ac:dyDescent="0.2">
      <c r="AU7283" s="200">
        <v>0.72809999999999997</v>
      </c>
    </row>
    <row r="7284" spans="47:47" x14ac:dyDescent="0.2">
      <c r="AU7284" s="200">
        <v>0.72819999999999996</v>
      </c>
    </row>
    <row r="7285" spans="47:47" x14ac:dyDescent="0.2">
      <c r="AU7285" s="200">
        <v>0.72829999999999995</v>
      </c>
    </row>
    <row r="7286" spans="47:47" x14ac:dyDescent="0.2">
      <c r="AU7286" s="200">
        <v>0.72840000000000005</v>
      </c>
    </row>
    <row r="7287" spans="47:47" x14ac:dyDescent="0.2">
      <c r="AU7287" s="200">
        <v>0.72850000000000004</v>
      </c>
    </row>
    <row r="7288" spans="47:47" x14ac:dyDescent="0.2">
      <c r="AU7288" s="200">
        <v>0.72860000000000003</v>
      </c>
    </row>
    <row r="7289" spans="47:47" x14ac:dyDescent="0.2">
      <c r="AU7289" s="200">
        <v>0.72870000000000001</v>
      </c>
    </row>
    <row r="7290" spans="47:47" x14ac:dyDescent="0.2">
      <c r="AU7290" s="200">
        <v>0.7288</v>
      </c>
    </row>
    <row r="7291" spans="47:47" x14ac:dyDescent="0.2">
      <c r="AU7291" s="200">
        <v>0.72889999999999999</v>
      </c>
    </row>
    <row r="7292" spans="47:47" x14ac:dyDescent="0.2">
      <c r="AU7292" s="200">
        <v>0.72899999999999998</v>
      </c>
    </row>
    <row r="7293" spans="47:47" x14ac:dyDescent="0.2">
      <c r="AU7293" s="200">
        <v>0.72909999999999997</v>
      </c>
    </row>
    <row r="7294" spans="47:47" x14ac:dyDescent="0.2">
      <c r="AU7294" s="200">
        <v>0.72919999999999996</v>
      </c>
    </row>
    <row r="7295" spans="47:47" x14ac:dyDescent="0.2">
      <c r="AU7295" s="200">
        <v>0.72929999999999995</v>
      </c>
    </row>
    <row r="7296" spans="47:47" x14ac:dyDescent="0.2">
      <c r="AU7296" s="200">
        <v>0.72940000000000005</v>
      </c>
    </row>
    <row r="7297" spans="47:47" x14ac:dyDescent="0.2">
      <c r="AU7297" s="200">
        <v>0.72950000000000004</v>
      </c>
    </row>
    <row r="7298" spans="47:47" x14ac:dyDescent="0.2">
      <c r="AU7298" s="200">
        <v>0.72960000000000003</v>
      </c>
    </row>
    <row r="7299" spans="47:47" x14ac:dyDescent="0.2">
      <c r="AU7299" s="200">
        <v>0.72970000000000002</v>
      </c>
    </row>
    <row r="7300" spans="47:47" x14ac:dyDescent="0.2">
      <c r="AU7300" s="200">
        <v>0.7298</v>
      </c>
    </row>
    <row r="7301" spans="47:47" x14ac:dyDescent="0.2">
      <c r="AU7301" s="200">
        <v>0.72989999999999999</v>
      </c>
    </row>
    <row r="7302" spans="47:47" x14ac:dyDescent="0.2">
      <c r="AU7302" s="200">
        <v>0.73</v>
      </c>
    </row>
    <row r="7303" spans="47:47" x14ac:dyDescent="0.2">
      <c r="AU7303" s="200">
        <v>0.73009999999999997</v>
      </c>
    </row>
    <row r="7304" spans="47:47" x14ac:dyDescent="0.2">
      <c r="AU7304" s="200">
        <v>0.73019999999999996</v>
      </c>
    </row>
    <row r="7305" spans="47:47" x14ac:dyDescent="0.2">
      <c r="AU7305" s="200">
        <v>0.73029999999999995</v>
      </c>
    </row>
    <row r="7306" spans="47:47" x14ac:dyDescent="0.2">
      <c r="AU7306" s="200">
        <v>0.73040000000000005</v>
      </c>
    </row>
    <row r="7307" spans="47:47" x14ac:dyDescent="0.2">
      <c r="AU7307" s="200">
        <v>0.73050000000000004</v>
      </c>
    </row>
    <row r="7308" spans="47:47" x14ac:dyDescent="0.2">
      <c r="AU7308" s="200">
        <v>0.73060000000000003</v>
      </c>
    </row>
    <row r="7309" spans="47:47" x14ac:dyDescent="0.2">
      <c r="AU7309" s="200">
        <v>0.73070000000000002</v>
      </c>
    </row>
    <row r="7310" spans="47:47" x14ac:dyDescent="0.2">
      <c r="AU7310" s="200">
        <v>0.73080000000000001</v>
      </c>
    </row>
    <row r="7311" spans="47:47" x14ac:dyDescent="0.2">
      <c r="AU7311" s="200">
        <v>0.73089999999999999</v>
      </c>
    </row>
    <row r="7312" spans="47:47" x14ac:dyDescent="0.2">
      <c r="AU7312" s="200">
        <v>0.73099999999999998</v>
      </c>
    </row>
    <row r="7313" spans="47:47" x14ac:dyDescent="0.2">
      <c r="AU7313" s="200">
        <v>0.73109999999999997</v>
      </c>
    </row>
    <row r="7314" spans="47:47" x14ac:dyDescent="0.2">
      <c r="AU7314" s="200">
        <v>0.73119999999999996</v>
      </c>
    </row>
    <row r="7315" spans="47:47" x14ac:dyDescent="0.2">
      <c r="AU7315" s="200">
        <v>0.73129999999999995</v>
      </c>
    </row>
    <row r="7316" spans="47:47" x14ac:dyDescent="0.2">
      <c r="AU7316" s="200">
        <v>0.73140000000000005</v>
      </c>
    </row>
    <row r="7317" spans="47:47" x14ac:dyDescent="0.2">
      <c r="AU7317" s="200">
        <v>0.73150000000000004</v>
      </c>
    </row>
    <row r="7318" spans="47:47" x14ac:dyDescent="0.2">
      <c r="AU7318" s="200">
        <v>0.73160000000000003</v>
      </c>
    </row>
    <row r="7319" spans="47:47" x14ac:dyDescent="0.2">
      <c r="AU7319" s="200">
        <v>0.73170000000000002</v>
      </c>
    </row>
    <row r="7320" spans="47:47" x14ac:dyDescent="0.2">
      <c r="AU7320" s="200">
        <v>0.73180000000000001</v>
      </c>
    </row>
    <row r="7321" spans="47:47" x14ac:dyDescent="0.2">
      <c r="AU7321" s="200">
        <v>0.7319</v>
      </c>
    </row>
    <row r="7322" spans="47:47" x14ac:dyDescent="0.2">
      <c r="AU7322" s="200">
        <v>0.73199999999999998</v>
      </c>
    </row>
    <row r="7323" spans="47:47" x14ac:dyDescent="0.2">
      <c r="AU7323" s="200">
        <v>0.73209999999999997</v>
      </c>
    </row>
    <row r="7324" spans="47:47" x14ac:dyDescent="0.2">
      <c r="AU7324" s="200">
        <v>0.73219999999999996</v>
      </c>
    </row>
    <row r="7325" spans="47:47" x14ac:dyDescent="0.2">
      <c r="AU7325" s="200">
        <v>0.73229999999999995</v>
      </c>
    </row>
    <row r="7326" spans="47:47" x14ac:dyDescent="0.2">
      <c r="AU7326" s="200">
        <v>0.73240000000000005</v>
      </c>
    </row>
    <row r="7327" spans="47:47" x14ac:dyDescent="0.2">
      <c r="AU7327" s="200">
        <v>0.73250000000000004</v>
      </c>
    </row>
    <row r="7328" spans="47:47" x14ac:dyDescent="0.2">
      <c r="AU7328" s="200">
        <v>0.73260000000000003</v>
      </c>
    </row>
    <row r="7329" spans="47:47" x14ac:dyDescent="0.2">
      <c r="AU7329" s="200">
        <v>0.73270000000000002</v>
      </c>
    </row>
    <row r="7330" spans="47:47" x14ac:dyDescent="0.2">
      <c r="AU7330" s="200">
        <v>0.73280000000000001</v>
      </c>
    </row>
    <row r="7331" spans="47:47" x14ac:dyDescent="0.2">
      <c r="AU7331" s="200">
        <v>0.7329</v>
      </c>
    </row>
    <row r="7332" spans="47:47" x14ac:dyDescent="0.2">
      <c r="AU7332" s="200">
        <v>0.73299999999999998</v>
      </c>
    </row>
    <row r="7333" spans="47:47" x14ac:dyDescent="0.2">
      <c r="AU7333" s="200">
        <v>0.73309999999999997</v>
      </c>
    </row>
    <row r="7334" spans="47:47" x14ac:dyDescent="0.2">
      <c r="AU7334" s="200">
        <v>0.73319999999999996</v>
      </c>
    </row>
    <row r="7335" spans="47:47" x14ac:dyDescent="0.2">
      <c r="AU7335" s="200">
        <v>0.73329999999999995</v>
      </c>
    </row>
    <row r="7336" spans="47:47" x14ac:dyDescent="0.2">
      <c r="AU7336" s="200">
        <v>0.73340000000000005</v>
      </c>
    </row>
    <row r="7337" spans="47:47" x14ac:dyDescent="0.2">
      <c r="AU7337" s="200">
        <v>0.73350000000000004</v>
      </c>
    </row>
    <row r="7338" spans="47:47" x14ac:dyDescent="0.2">
      <c r="AU7338" s="200">
        <v>0.73360000000000003</v>
      </c>
    </row>
    <row r="7339" spans="47:47" x14ac:dyDescent="0.2">
      <c r="AU7339" s="200">
        <v>0.73370000000000002</v>
      </c>
    </row>
    <row r="7340" spans="47:47" x14ac:dyDescent="0.2">
      <c r="AU7340" s="200">
        <v>0.73380000000000001</v>
      </c>
    </row>
    <row r="7341" spans="47:47" x14ac:dyDescent="0.2">
      <c r="AU7341" s="200">
        <v>0.7339</v>
      </c>
    </row>
    <row r="7342" spans="47:47" x14ac:dyDescent="0.2">
      <c r="AU7342" s="200">
        <v>0.73399999999999999</v>
      </c>
    </row>
    <row r="7343" spans="47:47" x14ac:dyDescent="0.2">
      <c r="AU7343" s="200">
        <v>0.73409999999999997</v>
      </c>
    </row>
    <row r="7344" spans="47:47" x14ac:dyDescent="0.2">
      <c r="AU7344" s="200">
        <v>0.73419999999999996</v>
      </c>
    </row>
    <row r="7345" spans="47:47" x14ac:dyDescent="0.2">
      <c r="AU7345" s="200">
        <v>0.73429999999999995</v>
      </c>
    </row>
    <row r="7346" spans="47:47" x14ac:dyDescent="0.2">
      <c r="AU7346" s="200">
        <v>0.73440000000000005</v>
      </c>
    </row>
    <row r="7347" spans="47:47" x14ac:dyDescent="0.2">
      <c r="AU7347" s="200">
        <v>0.73450000000000004</v>
      </c>
    </row>
    <row r="7348" spans="47:47" x14ac:dyDescent="0.2">
      <c r="AU7348" s="200">
        <v>0.73460000000000003</v>
      </c>
    </row>
    <row r="7349" spans="47:47" x14ac:dyDescent="0.2">
      <c r="AU7349" s="200">
        <v>0.73470000000000002</v>
      </c>
    </row>
    <row r="7350" spans="47:47" x14ac:dyDescent="0.2">
      <c r="AU7350" s="200">
        <v>0.73480000000000001</v>
      </c>
    </row>
    <row r="7351" spans="47:47" x14ac:dyDescent="0.2">
      <c r="AU7351" s="200">
        <v>0.7349</v>
      </c>
    </row>
    <row r="7352" spans="47:47" x14ac:dyDescent="0.2">
      <c r="AU7352" s="200">
        <v>0.73499999999999999</v>
      </c>
    </row>
    <row r="7353" spans="47:47" x14ac:dyDescent="0.2">
      <c r="AU7353" s="200">
        <v>0.73509999999999998</v>
      </c>
    </row>
    <row r="7354" spans="47:47" x14ac:dyDescent="0.2">
      <c r="AU7354" s="200">
        <v>0.73519999999999996</v>
      </c>
    </row>
    <row r="7355" spans="47:47" x14ac:dyDescent="0.2">
      <c r="AU7355" s="200">
        <v>0.73529999999999995</v>
      </c>
    </row>
    <row r="7356" spans="47:47" x14ac:dyDescent="0.2">
      <c r="AU7356" s="200">
        <v>0.73540000000000005</v>
      </c>
    </row>
    <row r="7357" spans="47:47" x14ac:dyDescent="0.2">
      <c r="AU7357" s="200">
        <v>0.73550000000000004</v>
      </c>
    </row>
    <row r="7358" spans="47:47" x14ac:dyDescent="0.2">
      <c r="AU7358" s="200">
        <v>0.73560000000000003</v>
      </c>
    </row>
    <row r="7359" spans="47:47" x14ac:dyDescent="0.2">
      <c r="AU7359" s="200">
        <v>0.73570000000000002</v>
      </c>
    </row>
    <row r="7360" spans="47:47" x14ac:dyDescent="0.2">
      <c r="AU7360" s="200">
        <v>0.73580000000000001</v>
      </c>
    </row>
    <row r="7361" spans="47:47" x14ac:dyDescent="0.2">
      <c r="AU7361" s="200">
        <v>0.7359</v>
      </c>
    </row>
    <row r="7362" spans="47:47" x14ac:dyDescent="0.2">
      <c r="AU7362" s="200">
        <v>0.73599999999999999</v>
      </c>
    </row>
    <row r="7363" spans="47:47" x14ac:dyDescent="0.2">
      <c r="AU7363" s="200">
        <v>0.73609999999999998</v>
      </c>
    </row>
    <row r="7364" spans="47:47" x14ac:dyDescent="0.2">
      <c r="AU7364" s="200">
        <v>0.73619999999999997</v>
      </c>
    </row>
    <row r="7365" spans="47:47" x14ac:dyDescent="0.2">
      <c r="AU7365" s="200">
        <v>0.73629999999999995</v>
      </c>
    </row>
    <row r="7366" spans="47:47" x14ac:dyDescent="0.2">
      <c r="AU7366" s="200">
        <v>0.73640000000000005</v>
      </c>
    </row>
    <row r="7367" spans="47:47" x14ac:dyDescent="0.2">
      <c r="AU7367" s="200">
        <v>0.73650000000000004</v>
      </c>
    </row>
    <row r="7368" spans="47:47" x14ac:dyDescent="0.2">
      <c r="AU7368" s="200">
        <v>0.73660000000000003</v>
      </c>
    </row>
    <row r="7369" spans="47:47" x14ac:dyDescent="0.2">
      <c r="AU7369" s="200">
        <v>0.73670000000000002</v>
      </c>
    </row>
    <row r="7370" spans="47:47" x14ac:dyDescent="0.2">
      <c r="AU7370" s="200">
        <v>0.73680000000000001</v>
      </c>
    </row>
    <row r="7371" spans="47:47" x14ac:dyDescent="0.2">
      <c r="AU7371" s="200">
        <v>0.7369</v>
      </c>
    </row>
    <row r="7372" spans="47:47" x14ac:dyDescent="0.2">
      <c r="AU7372" s="200">
        <v>0.73699999999999999</v>
      </c>
    </row>
    <row r="7373" spans="47:47" x14ac:dyDescent="0.2">
      <c r="AU7373" s="200">
        <v>0.73709999999999998</v>
      </c>
    </row>
    <row r="7374" spans="47:47" x14ac:dyDescent="0.2">
      <c r="AU7374" s="200">
        <v>0.73719999999999997</v>
      </c>
    </row>
    <row r="7375" spans="47:47" x14ac:dyDescent="0.2">
      <c r="AU7375" s="200">
        <v>0.73729999999999996</v>
      </c>
    </row>
    <row r="7376" spans="47:47" x14ac:dyDescent="0.2">
      <c r="AU7376" s="200">
        <v>0.73740000000000006</v>
      </c>
    </row>
    <row r="7377" spans="47:47" x14ac:dyDescent="0.2">
      <c r="AU7377" s="200">
        <v>0.73750000000000004</v>
      </c>
    </row>
    <row r="7378" spans="47:47" x14ac:dyDescent="0.2">
      <c r="AU7378" s="200">
        <v>0.73760000000000003</v>
      </c>
    </row>
    <row r="7379" spans="47:47" x14ac:dyDescent="0.2">
      <c r="AU7379" s="200">
        <v>0.73770000000000002</v>
      </c>
    </row>
    <row r="7380" spans="47:47" x14ac:dyDescent="0.2">
      <c r="AU7380" s="200">
        <v>0.73780000000000001</v>
      </c>
    </row>
    <row r="7381" spans="47:47" x14ac:dyDescent="0.2">
      <c r="AU7381" s="200">
        <v>0.7379</v>
      </c>
    </row>
    <row r="7382" spans="47:47" x14ac:dyDescent="0.2">
      <c r="AU7382" s="200">
        <v>0.73799999999999999</v>
      </c>
    </row>
    <row r="7383" spans="47:47" x14ac:dyDescent="0.2">
      <c r="AU7383" s="200">
        <v>0.73809999999999998</v>
      </c>
    </row>
    <row r="7384" spans="47:47" x14ac:dyDescent="0.2">
      <c r="AU7384" s="200">
        <v>0.73819999999999997</v>
      </c>
    </row>
    <row r="7385" spans="47:47" x14ac:dyDescent="0.2">
      <c r="AU7385" s="200">
        <v>0.73829999999999996</v>
      </c>
    </row>
    <row r="7386" spans="47:47" x14ac:dyDescent="0.2">
      <c r="AU7386" s="200">
        <v>0.73839999999999995</v>
      </c>
    </row>
    <row r="7387" spans="47:47" x14ac:dyDescent="0.2">
      <c r="AU7387" s="200">
        <v>0.73850000000000005</v>
      </c>
    </row>
    <row r="7388" spans="47:47" x14ac:dyDescent="0.2">
      <c r="AU7388" s="200">
        <v>0.73860000000000003</v>
      </c>
    </row>
    <row r="7389" spans="47:47" x14ac:dyDescent="0.2">
      <c r="AU7389" s="200">
        <v>0.73870000000000002</v>
      </c>
    </row>
    <row r="7390" spans="47:47" x14ac:dyDescent="0.2">
      <c r="AU7390" s="200">
        <v>0.73880000000000001</v>
      </c>
    </row>
    <row r="7391" spans="47:47" x14ac:dyDescent="0.2">
      <c r="AU7391" s="200">
        <v>0.7389</v>
      </c>
    </row>
    <row r="7392" spans="47:47" x14ac:dyDescent="0.2">
      <c r="AU7392" s="200">
        <v>0.73899999999999999</v>
      </c>
    </row>
    <row r="7393" spans="47:47" x14ac:dyDescent="0.2">
      <c r="AU7393" s="200">
        <v>0.73909999999999998</v>
      </c>
    </row>
    <row r="7394" spans="47:47" x14ac:dyDescent="0.2">
      <c r="AU7394" s="200">
        <v>0.73919999999999997</v>
      </c>
    </row>
    <row r="7395" spans="47:47" x14ac:dyDescent="0.2">
      <c r="AU7395" s="200">
        <v>0.73929999999999996</v>
      </c>
    </row>
    <row r="7396" spans="47:47" x14ac:dyDescent="0.2">
      <c r="AU7396" s="200">
        <v>0.73939999999999995</v>
      </c>
    </row>
    <row r="7397" spans="47:47" x14ac:dyDescent="0.2">
      <c r="AU7397" s="200">
        <v>0.73950000000000005</v>
      </c>
    </row>
    <row r="7398" spans="47:47" x14ac:dyDescent="0.2">
      <c r="AU7398" s="200">
        <v>0.73960000000000004</v>
      </c>
    </row>
    <row r="7399" spans="47:47" x14ac:dyDescent="0.2">
      <c r="AU7399" s="200">
        <v>0.73970000000000002</v>
      </c>
    </row>
    <row r="7400" spans="47:47" x14ac:dyDescent="0.2">
      <c r="AU7400" s="200">
        <v>0.73980000000000001</v>
      </c>
    </row>
    <row r="7401" spans="47:47" x14ac:dyDescent="0.2">
      <c r="AU7401" s="200">
        <v>0.7399</v>
      </c>
    </row>
    <row r="7402" spans="47:47" x14ac:dyDescent="0.2">
      <c r="AU7402" s="200">
        <v>0.74</v>
      </c>
    </row>
    <row r="7403" spans="47:47" x14ac:dyDescent="0.2">
      <c r="AU7403" s="200">
        <v>0.74009999999999998</v>
      </c>
    </row>
    <row r="7404" spans="47:47" x14ac:dyDescent="0.2">
      <c r="AU7404" s="200">
        <v>0.74019999999999997</v>
      </c>
    </row>
    <row r="7405" spans="47:47" x14ac:dyDescent="0.2">
      <c r="AU7405" s="200">
        <v>0.74029999999999996</v>
      </c>
    </row>
    <row r="7406" spans="47:47" x14ac:dyDescent="0.2">
      <c r="AU7406" s="200">
        <v>0.74039999999999995</v>
      </c>
    </row>
    <row r="7407" spans="47:47" x14ac:dyDescent="0.2">
      <c r="AU7407" s="200">
        <v>0.74050000000000005</v>
      </c>
    </row>
    <row r="7408" spans="47:47" x14ac:dyDescent="0.2">
      <c r="AU7408" s="200">
        <v>0.74060000000000004</v>
      </c>
    </row>
    <row r="7409" spans="47:47" x14ac:dyDescent="0.2">
      <c r="AU7409" s="200">
        <v>0.74070000000000003</v>
      </c>
    </row>
    <row r="7410" spans="47:47" x14ac:dyDescent="0.2">
      <c r="AU7410" s="200">
        <v>0.74080000000000001</v>
      </c>
    </row>
    <row r="7411" spans="47:47" x14ac:dyDescent="0.2">
      <c r="AU7411" s="200">
        <v>0.7409</v>
      </c>
    </row>
    <row r="7412" spans="47:47" x14ac:dyDescent="0.2">
      <c r="AU7412" s="200">
        <v>0.74099999999999999</v>
      </c>
    </row>
    <row r="7413" spans="47:47" x14ac:dyDescent="0.2">
      <c r="AU7413" s="200">
        <v>0.74109999999999998</v>
      </c>
    </row>
    <row r="7414" spans="47:47" x14ac:dyDescent="0.2">
      <c r="AU7414" s="200">
        <v>0.74119999999999997</v>
      </c>
    </row>
    <row r="7415" spans="47:47" x14ac:dyDescent="0.2">
      <c r="AU7415" s="200">
        <v>0.74129999999999996</v>
      </c>
    </row>
    <row r="7416" spans="47:47" x14ac:dyDescent="0.2">
      <c r="AU7416" s="200">
        <v>0.74139999999999995</v>
      </c>
    </row>
    <row r="7417" spans="47:47" x14ac:dyDescent="0.2">
      <c r="AU7417" s="200">
        <v>0.74150000000000005</v>
      </c>
    </row>
    <row r="7418" spans="47:47" x14ac:dyDescent="0.2">
      <c r="AU7418" s="200">
        <v>0.74160000000000004</v>
      </c>
    </row>
    <row r="7419" spans="47:47" x14ac:dyDescent="0.2">
      <c r="AU7419" s="200">
        <v>0.74170000000000003</v>
      </c>
    </row>
    <row r="7420" spans="47:47" x14ac:dyDescent="0.2">
      <c r="AU7420" s="200">
        <v>0.74180000000000001</v>
      </c>
    </row>
    <row r="7421" spans="47:47" x14ac:dyDescent="0.2">
      <c r="AU7421" s="200">
        <v>0.7419</v>
      </c>
    </row>
    <row r="7422" spans="47:47" x14ac:dyDescent="0.2">
      <c r="AU7422" s="200">
        <v>0.74199999999999999</v>
      </c>
    </row>
    <row r="7423" spans="47:47" x14ac:dyDescent="0.2">
      <c r="AU7423" s="200">
        <v>0.74209999999999998</v>
      </c>
    </row>
    <row r="7424" spans="47:47" x14ac:dyDescent="0.2">
      <c r="AU7424" s="200">
        <v>0.74219999999999997</v>
      </c>
    </row>
    <row r="7425" spans="47:47" x14ac:dyDescent="0.2">
      <c r="AU7425" s="200">
        <v>0.74229999999999996</v>
      </c>
    </row>
    <row r="7426" spans="47:47" x14ac:dyDescent="0.2">
      <c r="AU7426" s="200">
        <v>0.74239999999999995</v>
      </c>
    </row>
    <row r="7427" spans="47:47" x14ac:dyDescent="0.2">
      <c r="AU7427" s="200">
        <v>0.74250000000000005</v>
      </c>
    </row>
    <row r="7428" spans="47:47" x14ac:dyDescent="0.2">
      <c r="AU7428" s="200">
        <v>0.74260000000000004</v>
      </c>
    </row>
    <row r="7429" spans="47:47" x14ac:dyDescent="0.2">
      <c r="AU7429" s="200">
        <v>0.74270000000000003</v>
      </c>
    </row>
    <row r="7430" spans="47:47" x14ac:dyDescent="0.2">
      <c r="AU7430" s="200">
        <v>0.74280000000000002</v>
      </c>
    </row>
    <row r="7431" spans="47:47" x14ac:dyDescent="0.2">
      <c r="AU7431" s="200">
        <v>0.7429</v>
      </c>
    </row>
    <row r="7432" spans="47:47" x14ac:dyDescent="0.2">
      <c r="AU7432" s="200">
        <v>0.74299999999999999</v>
      </c>
    </row>
    <row r="7433" spans="47:47" x14ac:dyDescent="0.2">
      <c r="AU7433" s="200">
        <v>0.74309999999999998</v>
      </c>
    </row>
    <row r="7434" spans="47:47" x14ac:dyDescent="0.2">
      <c r="AU7434" s="200">
        <v>0.74319999999999997</v>
      </c>
    </row>
    <row r="7435" spans="47:47" x14ac:dyDescent="0.2">
      <c r="AU7435" s="200">
        <v>0.74329999999999996</v>
      </c>
    </row>
    <row r="7436" spans="47:47" x14ac:dyDescent="0.2">
      <c r="AU7436" s="200">
        <v>0.74339999999999995</v>
      </c>
    </row>
    <row r="7437" spans="47:47" x14ac:dyDescent="0.2">
      <c r="AU7437" s="200">
        <v>0.74350000000000005</v>
      </c>
    </row>
    <row r="7438" spans="47:47" x14ac:dyDescent="0.2">
      <c r="AU7438" s="200">
        <v>0.74360000000000004</v>
      </c>
    </row>
    <row r="7439" spans="47:47" x14ac:dyDescent="0.2">
      <c r="AU7439" s="200">
        <v>0.74370000000000003</v>
      </c>
    </row>
    <row r="7440" spans="47:47" x14ac:dyDescent="0.2">
      <c r="AU7440" s="200">
        <v>0.74380000000000002</v>
      </c>
    </row>
    <row r="7441" spans="47:47" x14ac:dyDescent="0.2">
      <c r="AU7441" s="200">
        <v>0.74390000000000001</v>
      </c>
    </row>
    <row r="7442" spans="47:47" x14ac:dyDescent="0.2">
      <c r="AU7442" s="200">
        <v>0.74399999999999999</v>
      </c>
    </row>
    <row r="7443" spans="47:47" x14ac:dyDescent="0.2">
      <c r="AU7443" s="200">
        <v>0.74409999999999998</v>
      </c>
    </row>
    <row r="7444" spans="47:47" x14ac:dyDescent="0.2">
      <c r="AU7444" s="200">
        <v>0.74419999999999997</v>
      </c>
    </row>
    <row r="7445" spans="47:47" x14ac:dyDescent="0.2">
      <c r="AU7445" s="200">
        <v>0.74429999999999996</v>
      </c>
    </row>
    <row r="7446" spans="47:47" x14ac:dyDescent="0.2">
      <c r="AU7446" s="200">
        <v>0.74439999999999995</v>
      </c>
    </row>
    <row r="7447" spans="47:47" x14ac:dyDescent="0.2">
      <c r="AU7447" s="200">
        <v>0.74450000000000005</v>
      </c>
    </row>
    <row r="7448" spans="47:47" x14ac:dyDescent="0.2">
      <c r="AU7448" s="200">
        <v>0.74460000000000004</v>
      </c>
    </row>
    <row r="7449" spans="47:47" x14ac:dyDescent="0.2">
      <c r="AU7449" s="200">
        <v>0.74470000000000003</v>
      </c>
    </row>
    <row r="7450" spans="47:47" x14ac:dyDescent="0.2">
      <c r="AU7450" s="200">
        <v>0.74480000000000002</v>
      </c>
    </row>
    <row r="7451" spans="47:47" x14ac:dyDescent="0.2">
      <c r="AU7451" s="200">
        <v>0.74490000000000001</v>
      </c>
    </row>
    <row r="7452" spans="47:47" x14ac:dyDescent="0.2">
      <c r="AU7452" s="200">
        <v>0.745</v>
      </c>
    </row>
    <row r="7453" spans="47:47" x14ac:dyDescent="0.2">
      <c r="AU7453" s="200">
        <v>0.74509999999999998</v>
      </c>
    </row>
    <row r="7454" spans="47:47" x14ac:dyDescent="0.2">
      <c r="AU7454" s="200">
        <v>0.74519999999999997</v>
      </c>
    </row>
    <row r="7455" spans="47:47" x14ac:dyDescent="0.2">
      <c r="AU7455" s="200">
        <v>0.74529999999999996</v>
      </c>
    </row>
    <row r="7456" spans="47:47" x14ac:dyDescent="0.2">
      <c r="AU7456" s="200">
        <v>0.74539999999999995</v>
      </c>
    </row>
    <row r="7457" spans="47:47" x14ac:dyDescent="0.2">
      <c r="AU7457" s="200">
        <v>0.74550000000000005</v>
      </c>
    </row>
    <row r="7458" spans="47:47" x14ac:dyDescent="0.2">
      <c r="AU7458" s="200">
        <v>0.74560000000000004</v>
      </c>
    </row>
    <row r="7459" spans="47:47" x14ac:dyDescent="0.2">
      <c r="AU7459" s="200">
        <v>0.74570000000000003</v>
      </c>
    </row>
    <row r="7460" spans="47:47" x14ac:dyDescent="0.2">
      <c r="AU7460" s="200">
        <v>0.74580000000000002</v>
      </c>
    </row>
    <row r="7461" spans="47:47" x14ac:dyDescent="0.2">
      <c r="AU7461" s="200">
        <v>0.74590000000000001</v>
      </c>
    </row>
    <row r="7462" spans="47:47" x14ac:dyDescent="0.2">
      <c r="AU7462" s="200">
        <v>0.746</v>
      </c>
    </row>
    <row r="7463" spans="47:47" x14ac:dyDescent="0.2">
      <c r="AU7463" s="200">
        <v>0.74609999999999999</v>
      </c>
    </row>
    <row r="7464" spans="47:47" x14ac:dyDescent="0.2">
      <c r="AU7464" s="200">
        <v>0.74619999999999997</v>
      </c>
    </row>
    <row r="7465" spans="47:47" x14ac:dyDescent="0.2">
      <c r="AU7465" s="200">
        <v>0.74629999999999996</v>
      </c>
    </row>
    <row r="7466" spans="47:47" x14ac:dyDescent="0.2">
      <c r="AU7466" s="200">
        <v>0.74639999999999995</v>
      </c>
    </row>
    <row r="7467" spans="47:47" x14ac:dyDescent="0.2">
      <c r="AU7467" s="200">
        <v>0.74650000000000005</v>
      </c>
    </row>
    <row r="7468" spans="47:47" x14ac:dyDescent="0.2">
      <c r="AU7468" s="200">
        <v>0.74660000000000004</v>
      </c>
    </row>
    <row r="7469" spans="47:47" x14ac:dyDescent="0.2">
      <c r="AU7469" s="200">
        <v>0.74670000000000003</v>
      </c>
    </row>
    <row r="7470" spans="47:47" x14ac:dyDescent="0.2">
      <c r="AU7470" s="200">
        <v>0.74680000000000002</v>
      </c>
    </row>
    <row r="7471" spans="47:47" x14ac:dyDescent="0.2">
      <c r="AU7471" s="200">
        <v>0.74690000000000001</v>
      </c>
    </row>
    <row r="7472" spans="47:47" x14ac:dyDescent="0.2">
      <c r="AU7472" s="200">
        <v>0.747</v>
      </c>
    </row>
    <row r="7473" spans="47:47" x14ac:dyDescent="0.2">
      <c r="AU7473" s="200">
        <v>0.74709999999999999</v>
      </c>
    </row>
    <row r="7474" spans="47:47" x14ac:dyDescent="0.2">
      <c r="AU7474" s="200">
        <v>0.74719999999999998</v>
      </c>
    </row>
    <row r="7475" spans="47:47" x14ac:dyDescent="0.2">
      <c r="AU7475" s="200">
        <v>0.74729999999999996</v>
      </c>
    </row>
    <row r="7476" spans="47:47" x14ac:dyDescent="0.2">
      <c r="AU7476" s="200">
        <v>0.74739999999999995</v>
      </c>
    </row>
    <row r="7477" spans="47:47" x14ac:dyDescent="0.2">
      <c r="AU7477" s="200">
        <v>0.74750000000000005</v>
      </c>
    </row>
    <row r="7478" spans="47:47" x14ac:dyDescent="0.2">
      <c r="AU7478" s="200">
        <v>0.74760000000000004</v>
      </c>
    </row>
    <row r="7479" spans="47:47" x14ac:dyDescent="0.2">
      <c r="AU7479" s="200">
        <v>0.74770000000000003</v>
      </c>
    </row>
    <row r="7480" spans="47:47" x14ac:dyDescent="0.2">
      <c r="AU7480" s="200">
        <v>0.74780000000000002</v>
      </c>
    </row>
    <row r="7481" spans="47:47" x14ac:dyDescent="0.2">
      <c r="AU7481" s="200">
        <v>0.74790000000000001</v>
      </c>
    </row>
    <row r="7482" spans="47:47" x14ac:dyDescent="0.2">
      <c r="AU7482" s="200">
        <v>0.748</v>
      </c>
    </row>
    <row r="7483" spans="47:47" x14ac:dyDescent="0.2">
      <c r="AU7483" s="200">
        <v>0.74809999999999999</v>
      </c>
    </row>
    <row r="7484" spans="47:47" x14ac:dyDescent="0.2">
      <c r="AU7484" s="200">
        <v>0.74819999999999998</v>
      </c>
    </row>
    <row r="7485" spans="47:47" x14ac:dyDescent="0.2">
      <c r="AU7485" s="200">
        <v>0.74829999999999997</v>
      </c>
    </row>
    <row r="7486" spans="47:47" x14ac:dyDescent="0.2">
      <c r="AU7486" s="200">
        <v>0.74839999999999995</v>
      </c>
    </row>
    <row r="7487" spans="47:47" x14ac:dyDescent="0.2">
      <c r="AU7487" s="200">
        <v>0.74850000000000005</v>
      </c>
    </row>
    <row r="7488" spans="47:47" x14ac:dyDescent="0.2">
      <c r="AU7488" s="200">
        <v>0.74860000000000004</v>
      </c>
    </row>
    <row r="7489" spans="47:47" x14ac:dyDescent="0.2">
      <c r="AU7489" s="200">
        <v>0.74870000000000003</v>
      </c>
    </row>
    <row r="7490" spans="47:47" x14ac:dyDescent="0.2">
      <c r="AU7490" s="200">
        <v>0.74880000000000002</v>
      </c>
    </row>
    <row r="7491" spans="47:47" x14ac:dyDescent="0.2">
      <c r="AU7491" s="200">
        <v>0.74890000000000001</v>
      </c>
    </row>
    <row r="7492" spans="47:47" x14ac:dyDescent="0.2">
      <c r="AU7492" s="200">
        <v>0.749</v>
      </c>
    </row>
    <row r="7493" spans="47:47" x14ac:dyDescent="0.2">
      <c r="AU7493" s="200">
        <v>0.74909999999999999</v>
      </c>
    </row>
    <row r="7494" spans="47:47" x14ac:dyDescent="0.2">
      <c r="AU7494" s="200">
        <v>0.74919999999999998</v>
      </c>
    </row>
    <row r="7495" spans="47:47" x14ac:dyDescent="0.2">
      <c r="AU7495" s="200">
        <v>0.74929999999999997</v>
      </c>
    </row>
    <row r="7496" spans="47:47" x14ac:dyDescent="0.2">
      <c r="AU7496" s="200">
        <v>0.74939999999999996</v>
      </c>
    </row>
    <row r="7497" spans="47:47" x14ac:dyDescent="0.2">
      <c r="AU7497" s="200">
        <v>0.74950000000000006</v>
      </c>
    </row>
    <row r="7498" spans="47:47" x14ac:dyDescent="0.2">
      <c r="AU7498" s="200">
        <v>0.74960000000000004</v>
      </c>
    </row>
    <row r="7499" spans="47:47" x14ac:dyDescent="0.2">
      <c r="AU7499" s="200">
        <v>0.74970000000000003</v>
      </c>
    </row>
    <row r="7500" spans="47:47" x14ac:dyDescent="0.2">
      <c r="AU7500" s="200">
        <v>0.74980000000000002</v>
      </c>
    </row>
    <row r="7501" spans="47:47" x14ac:dyDescent="0.2">
      <c r="AU7501" s="200">
        <v>0.74990000000000001</v>
      </c>
    </row>
    <row r="7502" spans="47:47" x14ac:dyDescent="0.2">
      <c r="AU7502" s="200">
        <v>0.75</v>
      </c>
    </row>
    <row r="7503" spans="47:47" x14ac:dyDescent="0.2">
      <c r="AU7503" s="200">
        <v>0.75009999999999999</v>
      </c>
    </row>
    <row r="7504" spans="47:47" x14ac:dyDescent="0.2">
      <c r="AU7504" s="200">
        <v>0.75019999999999998</v>
      </c>
    </row>
    <row r="7505" spans="47:47" x14ac:dyDescent="0.2">
      <c r="AU7505" s="200">
        <v>0.75029999999999997</v>
      </c>
    </row>
    <row r="7506" spans="47:47" x14ac:dyDescent="0.2">
      <c r="AU7506" s="200">
        <v>0.75039999999999996</v>
      </c>
    </row>
    <row r="7507" spans="47:47" x14ac:dyDescent="0.2">
      <c r="AU7507" s="200">
        <v>0.75049999999999994</v>
      </c>
    </row>
    <row r="7508" spans="47:47" x14ac:dyDescent="0.2">
      <c r="AU7508" s="200">
        <v>0.75060000000000004</v>
      </c>
    </row>
    <row r="7509" spans="47:47" x14ac:dyDescent="0.2">
      <c r="AU7509" s="200">
        <v>0.75070000000000003</v>
      </c>
    </row>
    <row r="7510" spans="47:47" x14ac:dyDescent="0.2">
      <c r="AU7510" s="200">
        <v>0.75080000000000002</v>
      </c>
    </row>
    <row r="7511" spans="47:47" x14ac:dyDescent="0.2">
      <c r="AU7511" s="200">
        <v>0.75090000000000001</v>
      </c>
    </row>
    <row r="7512" spans="47:47" x14ac:dyDescent="0.2">
      <c r="AU7512" s="200">
        <v>0.751</v>
      </c>
    </row>
    <row r="7513" spans="47:47" x14ac:dyDescent="0.2">
      <c r="AU7513" s="200">
        <v>0.75109999999999999</v>
      </c>
    </row>
    <row r="7514" spans="47:47" x14ac:dyDescent="0.2">
      <c r="AU7514" s="200">
        <v>0.75119999999999998</v>
      </c>
    </row>
    <row r="7515" spans="47:47" x14ac:dyDescent="0.2">
      <c r="AU7515" s="200">
        <v>0.75129999999999997</v>
      </c>
    </row>
    <row r="7516" spans="47:47" x14ac:dyDescent="0.2">
      <c r="AU7516" s="200">
        <v>0.75139999999999996</v>
      </c>
    </row>
    <row r="7517" spans="47:47" x14ac:dyDescent="0.2">
      <c r="AU7517" s="200">
        <v>0.75149999999999995</v>
      </c>
    </row>
    <row r="7518" spans="47:47" x14ac:dyDescent="0.2">
      <c r="AU7518" s="200">
        <v>0.75160000000000005</v>
      </c>
    </row>
    <row r="7519" spans="47:47" x14ac:dyDescent="0.2">
      <c r="AU7519" s="200">
        <v>0.75170000000000003</v>
      </c>
    </row>
    <row r="7520" spans="47:47" x14ac:dyDescent="0.2">
      <c r="AU7520" s="200">
        <v>0.75180000000000002</v>
      </c>
    </row>
    <row r="7521" spans="47:47" x14ac:dyDescent="0.2">
      <c r="AU7521" s="200">
        <v>0.75190000000000001</v>
      </c>
    </row>
    <row r="7522" spans="47:47" x14ac:dyDescent="0.2">
      <c r="AU7522" s="200">
        <v>0.752</v>
      </c>
    </row>
    <row r="7523" spans="47:47" x14ac:dyDescent="0.2">
      <c r="AU7523" s="200">
        <v>0.75209999999999999</v>
      </c>
    </row>
    <row r="7524" spans="47:47" x14ac:dyDescent="0.2">
      <c r="AU7524" s="200">
        <v>0.75219999999999998</v>
      </c>
    </row>
    <row r="7525" spans="47:47" x14ac:dyDescent="0.2">
      <c r="AU7525" s="200">
        <v>0.75229999999999997</v>
      </c>
    </row>
    <row r="7526" spans="47:47" x14ac:dyDescent="0.2">
      <c r="AU7526" s="200">
        <v>0.75239999999999996</v>
      </c>
    </row>
    <row r="7527" spans="47:47" x14ac:dyDescent="0.2">
      <c r="AU7527" s="200">
        <v>0.75249999999999995</v>
      </c>
    </row>
    <row r="7528" spans="47:47" x14ac:dyDescent="0.2">
      <c r="AU7528" s="200">
        <v>0.75260000000000005</v>
      </c>
    </row>
    <row r="7529" spans="47:47" x14ac:dyDescent="0.2">
      <c r="AU7529" s="200">
        <v>0.75270000000000004</v>
      </c>
    </row>
    <row r="7530" spans="47:47" x14ac:dyDescent="0.2">
      <c r="AU7530" s="200">
        <v>0.75280000000000002</v>
      </c>
    </row>
    <row r="7531" spans="47:47" x14ac:dyDescent="0.2">
      <c r="AU7531" s="200">
        <v>0.75290000000000001</v>
      </c>
    </row>
    <row r="7532" spans="47:47" x14ac:dyDescent="0.2">
      <c r="AU7532" s="200">
        <v>0.753</v>
      </c>
    </row>
    <row r="7533" spans="47:47" x14ac:dyDescent="0.2">
      <c r="AU7533" s="200">
        <v>0.75309999999999999</v>
      </c>
    </row>
    <row r="7534" spans="47:47" x14ac:dyDescent="0.2">
      <c r="AU7534" s="200">
        <v>0.75319999999999998</v>
      </c>
    </row>
    <row r="7535" spans="47:47" x14ac:dyDescent="0.2">
      <c r="AU7535" s="200">
        <v>0.75329999999999997</v>
      </c>
    </row>
    <row r="7536" spans="47:47" x14ac:dyDescent="0.2">
      <c r="AU7536" s="200">
        <v>0.75339999999999996</v>
      </c>
    </row>
    <row r="7537" spans="47:47" x14ac:dyDescent="0.2">
      <c r="AU7537" s="200">
        <v>0.75349999999999995</v>
      </c>
    </row>
    <row r="7538" spans="47:47" x14ac:dyDescent="0.2">
      <c r="AU7538" s="200">
        <v>0.75360000000000005</v>
      </c>
    </row>
    <row r="7539" spans="47:47" x14ac:dyDescent="0.2">
      <c r="AU7539" s="200">
        <v>0.75370000000000004</v>
      </c>
    </row>
    <row r="7540" spans="47:47" x14ac:dyDescent="0.2">
      <c r="AU7540" s="200">
        <v>0.75380000000000003</v>
      </c>
    </row>
    <row r="7541" spans="47:47" x14ac:dyDescent="0.2">
      <c r="AU7541" s="200">
        <v>0.75390000000000001</v>
      </c>
    </row>
    <row r="7542" spans="47:47" x14ac:dyDescent="0.2">
      <c r="AU7542" s="200">
        <v>0.754</v>
      </c>
    </row>
    <row r="7543" spans="47:47" x14ac:dyDescent="0.2">
      <c r="AU7543" s="200">
        <v>0.75409999999999999</v>
      </c>
    </row>
    <row r="7544" spans="47:47" x14ac:dyDescent="0.2">
      <c r="AU7544" s="200">
        <v>0.75419999999999998</v>
      </c>
    </row>
    <row r="7545" spans="47:47" x14ac:dyDescent="0.2">
      <c r="AU7545" s="200">
        <v>0.75429999999999997</v>
      </c>
    </row>
    <row r="7546" spans="47:47" x14ac:dyDescent="0.2">
      <c r="AU7546" s="200">
        <v>0.75439999999999996</v>
      </c>
    </row>
    <row r="7547" spans="47:47" x14ac:dyDescent="0.2">
      <c r="AU7547" s="200">
        <v>0.75449999999999995</v>
      </c>
    </row>
    <row r="7548" spans="47:47" x14ac:dyDescent="0.2">
      <c r="AU7548" s="200">
        <v>0.75460000000000005</v>
      </c>
    </row>
    <row r="7549" spans="47:47" x14ac:dyDescent="0.2">
      <c r="AU7549" s="200">
        <v>0.75470000000000004</v>
      </c>
    </row>
    <row r="7550" spans="47:47" x14ac:dyDescent="0.2">
      <c r="AU7550" s="200">
        <v>0.75480000000000003</v>
      </c>
    </row>
    <row r="7551" spans="47:47" x14ac:dyDescent="0.2">
      <c r="AU7551" s="200">
        <v>0.75490000000000002</v>
      </c>
    </row>
    <row r="7552" spans="47:47" x14ac:dyDescent="0.2">
      <c r="AU7552" s="200">
        <v>0.755</v>
      </c>
    </row>
    <row r="7553" spans="47:47" x14ac:dyDescent="0.2">
      <c r="AU7553" s="200">
        <v>0.75509999999999999</v>
      </c>
    </row>
    <row r="7554" spans="47:47" x14ac:dyDescent="0.2">
      <c r="AU7554" s="200">
        <v>0.75519999999999998</v>
      </c>
    </row>
    <row r="7555" spans="47:47" x14ac:dyDescent="0.2">
      <c r="AU7555" s="200">
        <v>0.75529999999999997</v>
      </c>
    </row>
    <row r="7556" spans="47:47" x14ac:dyDescent="0.2">
      <c r="AU7556" s="200">
        <v>0.75539999999999996</v>
      </c>
    </row>
    <row r="7557" spans="47:47" x14ac:dyDescent="0.2">
      <c r="AU7557" s="200">
        <v>0.75549999999999995</v>
      </c>
    </row>
    <row r="7558" spans="47:47" x14ac:dyDescent="0.2">
      <c r="AU7558" s="200">
        <v>0.75560000000000005</v>
      </c>
    </row>
    <row r="7559" spans="47:47" x14ac:dyDescent="0.2">
      <c r="AU7559" s="200">
        <v>0.75570000000000004</v>
      </c>
    </row>
    <row r="7560" spans="47:47" x14ac:dyDescent="0.2">
      <c r="AU7560" s="200">
        <v>0.75580000000000003</v>
      </c>
    </row>
    <row r="7561" spans="47:47" x14ac:dyDescent="0.2">
      <c r="AU7561" s="200">
        <v>0.75590000000000002</v>
      </c>
    </row>
    <row r="7562" spans="47:47" x14ac:dyDescent="0.2">
      <c r="AU7562" s="200">
        <v>0.75600000000000001</v>
      </c>
    </row>
    <row r="7563" spans="47:47" x14ac:dyDescent="0.2">
      <c r="AU7563" s="200">
        <v>0.75609999999999999</v>
      </c>
    </row>
    <row r="7564" spans="47:47" x14ac:dyDescent="0.2">
      <c r="AU7564" s="200">
        <v>0.75619999999999998</v>
      </c>
    </row>
    <row r="7565" spans="47:47" x14ac:dyDescent="0.2">
      <c r="AU7565" s="200">
        <v>0.75629999999999997</v>
      </c>
    </row>
    <row r="7566" spans="47:47" x14ac:dyDescent="0.2">
      <c r="AU7566" s="200">
        <v>0.75639999999999996</v>
      </c>
    </row>
    <row r="7567" spans="47:47" x14ac:dyDescent="0.2">
      <c r="AU7567" s="200">
        <v>0.75649999999999995</v>
      </c>
    </row>
    <row r="7568" spans="47:47" x14ac:dyDescent="0.2">
      <c r="AU7568" s="200">
        <v>0.75660000000000005</v>
      </c>
    </row>
    <row r="7569" spans="47:47" x14ac:dyDescent="0.2">
      <c r="AU7569" s="200">
        <v>0.75670000000000004</v>
      </c>
    </row>
    <row r="7570" spans="47:47" x14ac:dyDescent="0.2">
      <c r="AU7570" s="200">
        <v>0.75680000000000003</v>
      </c>
    </row>
    <row r="7571" spans="47:47" x14ac:dyDescent="0.2">
      <c r="AU7571" s="200">
        <v>0.75690000000000002</v>
      </c>
    </row>
    <row r="7572" spans="47:47" x14ac:dyDescent="0.2">
      <c r="AU7572" s="200">
        <v>0.75700000000000001</v>
      </c>
    </row>
    <row r="7573" spans="47:47" x14ac:dyDescent="0.2">
      <c r="AU7573" s="200">
        <v>0.7571</v>
      </c>
    </row>
    <row r="7574" spans="47:47" x14ac:dyDescent="0.2">
      <c r="AU7574" s="200">
        <v>0.75719999999999998</v>
      </c>
    </row>
    <row r="7575" spans="47:47" x14ac:dyDescent="0.2">
      <c r="AU7575" s="200">
        <v>0.75729999999999997</v>
      </c>
    </row>
    <row r="7576" spans="47:47" x14ac:dyDescent="0.2">
      <c r="AU7576" s="200">
        <v>0.75739999999999996</v>
      </c>
    </row>
    <row r="7577" spans="47:47" x14ac:dyDescent="0.2">
      <c r="AU7577" s="200">
        <v>0.75749999999999995</v>
      </c>
    </row>
    <row r="7578" spans="47:47" x14ac:dyDescent="0.2">
      <c r="AU7578" s="200">
        <v>0.75760000000000005</v>
      </c>
    </row>
    <row r="7579" spans="47:47" x14ac:dyDescent="0.2">
      <c r="AU7579" s="200">
        <v>0.75770000000000004</v>
      </c>
    </row>
    <row r="7580" spans="47:47" x14ac:dyDescent="0.2">
      <c r="AU7580" s="200">
        <v>0.75780000000000003</v>
      </c>
    </row>
    <row r="7581" spans="47:47" x14ac:dyDescent="0.2">
      <c r="AU7581" s="200">
        <v>0.75790000000000002</v>
      </c>
    </row>
    <row r="7582" spans="47:47" x14ac:dyDescent="0.2">
      <c r="AU7582" s="200">
        <v>0.75800000000000001</v>
      </c>
    </row>
    <row r="7583" spans="47:47" x14ac:dyDescent="0.2">
      <c r="AU7583" s="200">
        <v>0.7581</v>
      </c>
    </row>
    <row r="7584" spans="47:47" x14ac:dyDescent="0.2">
      <c r="AU7584" s="200">
        <v>0.75819999999999999</v>
      </c>
    </row>
    <row r="7585" spans="47:47" x14ac:dyDescent="0.2">
      <c r="AU7585" s="200">
        <v>0.75829999999999997</v>
      </c>
    </row>
    <row r="7586" spans="47:47" x14ac:dyDescent="0.2">
      <c r="AU7586" s="200">
        <v>0.75839999999999996</v>
      </c>
    </row>
    <row r="7587" spans="47:47" x14ac:dyDescent="0.2">
      <c r="AU7587" s="200">
        <v>0.75849999999999995</v>
      </c>
    </row>
    <row r="7588" spans="47:47" x14ac:dyDescent="0.2">
      <c r="AU7588" s="200">
        <v>0.75860000000000005</v>
      </c>
    </row>
    <row r="7589" spans="47:47" x14ac:dyDescent="0.2">
      <c r="AU7589" s="200">
        <v>0.75870000000000004</v>
      </c>
    </row>
    <row r="7590" spans="47:47" x14ac:dyDescent="0.2">
      <c r="AU7590" s="200">
        <v>0.75880000000000003</v>
      </c>
    </row>
    <row r="7591" spans="47:47" x14ac:dyDescent="0.2">
      <c r="AU7591" s="200">
        <v>0.75890000000000002</v>
      </c>
    </row>
    <row r="7592" spans="47:47" x14ac:dyDescent="0.2">
      <c r="AU7592" s="200">
        <v>0.75900000000000001</v>
      </c>
    </row>
    <row r="7593" spans="47:47" x14ac:dyDescent="0.2">
      <c r="AU7593" s="200">
        <v>0.7591</v>
      </c>
    </row>
    <row r="7594" spans="47:47" x14ac:dyDescent="0.2">
      <c r="AU7594" s="200">
        <v>0.75919999999999999</v>
      </c>
    </row>
    <row r="7595" spans="47:47" x14ac:dyDescent="0.2">
      <c r="AU7595" s="200">
        <v>0.75929999999999997</v>
      </c>
    </row>
    <row r="7596" spans="47:47" x14ac:dyDescent="0.2">
      <c r="AU7596" s="200">
        <v>0.75939999999999996</v>
      </c>
    </row>
    <row r="7597" spans="47:47" x14ac:dyDescent="0.2">
      <c r="AU7597" s="200">
        <v>0.75949999999999995</v>
      </c>
    </row>
    <row r="7598" spans="47:47" x14ac:dyDescent="0.2">
      <c r="AU7598" s="200">
        <v>0.75960000000000005</v>
      </c>
    </row>
    <row r="7599" spans="47:47" x14ac:dyDescent="0.2">
      <c r="AU7599" s="200">
        <v>0.75970000000000004</v>
      </c>
    </row>
    <row r="7600" spans="47:47" x14ac:dyDescent="0.2">
      <c r="AU7600" s="200">
        <v>0.75980000000000003</v>
      </c>
    </row>
    <row r="7601" spans="47:47" x14ac:dyDescent="0.2">
      <c r="AU7601" s="200">
        <v>0.75990000000000002</v>
      </c>
    </row>
    <row r="7602" spans="47:47" x14ac:dyDescent="0.2">
      <c r="AU7602" s="200">
        <v>0.76</v>
      </c>
    </row>
    <row r="7603" spans="47:47" x14ac:dyDescent="0.2">
      <c r="AU7603" s="200">
        <v>0.7601</v>
      </c>
    </row>
    <row r="7604" spans="47:47" x14ac:dyDescent="0.2">
      <c r="AU7604" s="200">
        <v>0.76019999999999999</v>
      </c>
    </row>
    <row r="7605" spans="47:47" x14ac:dyDescent="0.2">
      <c r="AU7605" s="200">
        <v>0.76029999999999998</v>
      </c>
    </row>
    <row r="7606" spans="47:47" x14ac:dyDescent="0.2">
      <c r="AU7606" s="200">
        <v>0.76039999999999996</v>
      </c>
    </row>
    <row r="7607" spans="47:47" x14ac:dyDescent="0.2">
      <c r="AU7607" s="200">
        <v>0.76049999999999995</v>
      </c>
    </row>
    <row r="7608" spans="47:47" x14ac:dyDescent="0.2">
      <c r="AU7608" s="200">
        <v>0.76060000000000005</v>
      </c>
    </row>
    <row r="7609" spans="47:47" x14ac:dyDescent="0.2">
      <c r="AU7609" s="200">
        <v>0.76070000000000004</v>
      </c>
    </row>
    <row r="7610" spans="47:47" x14ac:dyDescent="0.2">
      <c r="AU7610" s="200">
        <v>0.76080000000000003</v>
      </c>
    </row>
    <row r="7611" spans="47:47" x14ac:dyDescent="0.2">
      <c r="AU7611" s="200">
        <v>0.76090000000000002</v>
      </c>
    </row>
    <row r="7612" spans="47:47" x14ac:dyDescent="0.2">
      <c r="AU7612" s="200">
        <v>0.76100000000000001</v>
      </c>
    </row>
    <row r="7613" spans="47:47" x14ac:dyDescent="0.2">
      <c r="AU7613" s="200">
        <v>0.7611</v>
      </c>
    </row>
    <row r="7614" spans="47:47" x14ac:dyDescent="0.2">
      <c r="AU7614" s="200">
        <v>0.76119999999999999</v>
      </c>
    </row>
    <row r="7615" spans="47:47" x14ac:dyDescent="0.2">
      <c r="AU7615" s="200">
        <v>0.76129999999999998</v>
      </c>
    </row>
    <row r="7616" spans="47:47" x14ac:dyDescent="0.2">
      <c r="AU7616" s="200">
        <v>0.76139999999999997</v>
      </c>
    </row>
    <row r="7617" spans="47:47" x14ac:dyDescent="0.2">
      <c r="AU7617" s="200">
        <v>0.76149999999999995</v>
      </c>
    </row>
    <row r="7618" spans="47:47" x14ac:dyDescent="0.2">
      <c r="AU7618" s="200">
        <v>0.76160000000000005</v>
      </c>
    </row>
    <row r="7619" spans="47:47" x14ac:dyDescent="0.2">
      <c r="AU7619" s="200">
        <v>0.76170000000000004</v>
      </c>
    </row>
    <row r="7620" spans="47:47" x14ac:dyDescent="0.2">
      <c r="AU7620" s="200">
        <v>0.76180000000000003</v>
      </c>
    </row>
    <row r="7621" spans="47:47" x14ac:dyDescent="0.2">
      <c r="AU7621" s="200">
        <v>0.76190000000000002</v>
      </c>
    </row>
    <row r="7622" spans="47:47" x14ac:dyDescent="0.2">
      <c r="AU7622" s="200">
        <v>0.76200000000000001</v>
      </c>
    </row>
    <row r="7623" spans="47:47" x14ac:dyDescent="0.2">
      <c r="AU7623" s="200">
        <v>0.7621</v>
      </c>
    </row>
    <row r="7624" spans="47:47" x14ac:dyDescent="0.2">
      <c r="AU7624" s="200">
        <v>0.76219999999999999</v>
      </c>
    </row>
    <row r="7625" spans="47:47" x14ac:dyDescent="0.2">
      <c r="AU7625" s="200">
        <v>0.76229999999999998</v>
      </c>
    </row>
    <row r="7626" spans="47:47" x14ac:dyDescent="0.2">
      <c r="AU7626" s="200">
        <v>0.76239999999999997</v>
      </c>
    </row>
    <row r="7627" spans="47:47" x14ac:dyDescent="0.2">
      <c r="AU7627" s="200">
        <v>0.76249999999999996</v>
      </c>
    </row>
    <row r="7628" spans="47:47" x14ac:dyDescent="0.2">
      <c r="AU7628" s="200">
        <v>0.76259999999999994</v>
      </c>
    </row>
    <row r="7629" spans="47:47" x14ac:dyDescent="0.2">
      <c r="AU7629" s="200">
        <v>0.76270000000000004</v>
      </c>
    </row>
    <row r="7630" spans="47:47" x14ac:dyDescent="0.2">
      <c r="AU7630" s="200">
        <v>0.76280000000000003</v>
      </c>
    </row>
    <row r="7631" spans="47:47" x14ac:dyDescent="0.2">
      <c r="AU7631" s="200">
        <v>0.76290000000000002</v>
      </c>
    </row>
    <row r="7632" spans="47:47" x14ac:dyDescent="0.2">
      <c r="AU7632" s="200">
        <v>0.76300000000000001</v>
      </c>
    </row>
    <row r="7633" spans="47:47" x14ac:dyDescent="0.2">
      <c r="AU7633" s="200">
        <v>0.7631</v>
      </c>
    </row>
    <row r="7634" spans="47:47" x14ac:dyDescent="0.2">
      <c r="AU7634" s="200">
        <v>0.76319999999999999</v>
      </c>
    </row>
    <row r="7635" spans="47:47" x14ac:dyDescent="0.2">
      <c r="AU7635" s="200">
        <v>0.76329999999999998</v>
      </c>
    </row>
    <row r="7636" spans="47:47" x14ac:dyDescent="0.2">
      <c r="AU7636" s="200">
        <v>0.76339999999999997</v>
      </c>
    </row>
    <row r="7637" spans="47:47" x14ac:dyDescent="0.2">
      <c r="AU7637" s="200">
        <v>0.76349999999999996</v>
      </c>
    </row>
    <row r="7638" spans="47:47" x14ac:dyDescent="0.2">
      <c r="AU7638" s="200">
        <v>0.76359999999999995</v>
      </c>
    </row>
    <row r="7639" spans="47:47" x14ac:dyDescent="0.2">
      <c r="AU7639" s="200">
        <v>0.76370000000000005</v>
      </c>
    </row>
    <row r="7640" spans="47:47" x14ac:dyDescent="0.2">
      <c r="AU7640" s="200">
        <v>0.76380000000000003</v>
      </c>
    </row>
    <row r="7641" spans="47:47" x14ac:dyDescent="0.2">
      <c r="AU7641" s="200">
        <v>0.76390000000000002</v>
      </c>
    </row>
    <row r="7642" spans="47:47" x14ac:dyDescent="0.2">
      <c r="AU7642" s="200">
        <v>0.76400000000000001</v>
      </c>
    </row>
    <row r="7643" spans="47:47" x14ac:dyDescent="0.2">
      <c r="AU7643" s="200">
        <v>0.7641</v>
      </c>
    </row>
    <row r="7644" spans="47:47" x14ac:dyDescent="0.2">
      <c r="AU7644" s="200">
        <v>0.76419999999999999</v>
      </c>
    </row>
    <row r="7645" spans="47:47" x14ac:dyDescent="0.2">
      <c r="AU7645" s="200">
        <v>0.76429999999999998</v>
      </c>
    </row>
    <row r="7646" spans="47:47" x14ac:dyDescent="0.2">
      <c r="AU7646" s="200">
        <v>0.76439999999999997</v>
      </c>
    </row>
    <row r="7647" spans="47:47" x14ac:dyDescent="0.2">
      <c r="AU7647" s="200">
        <v>0.76449999999999996</v>
      </c>
    </row>
    <row r="7648" spans="47:47" x14ac:dyDescent="0.2">
      <c r="AU7648" s="200">
        <v>0.76459999999999995</v>
      </c>
    </row>
    <row r="7649" spans="47:47" x14ac:dyDescent="0.2">
      <c r="AU7649" s="200">
        <v>0.76470000000000005</v>
      </c>
    </row>
    <row r="7650" spans="47:47" x14ac:dyDescent="0.2">
      <c r="AU7650" s="200">
        <v>0.76480000000000004</v>
      </c>
    </row>
    <row r="7651" spans="47:47" x14ac:dyDescent="0.2">
      <c r="AU7651" s="200">
        <v>0.76490000000000002</v>
      </c>
    </row>
    <row r="7652" spans="47:47" x14ac:dyDescent="0.2">
      <c r="AU7652" s="200">
        <v>0.76500000000000001</v>
      </c>
    </row>
    <row r="7653" spans="47:47" x14ac:dyDescent="0.2">
      <c r="AU7653" s="200">
        <v>0.7651</v>
      </c>
    </row>
    <row r="7654" spans="47:47" x14ac:dyDescent="0.2">
      <c r="AU7654" s="200">
        <v>0.76519999999999999</v>
      </c>
    </row>
    <row r="7655" spans="47:47" x14ac:dyDescent="0.2">
      <c r="AU7655" s="200">
        <v>0.76529999999999998</v>
      </c>
    </row>
    <row r="7656" spans="47:47" x14ac:dyDescent="0.2">
      <c r="AU7656" s="200">
        <v>0.76539999999999997</v>
      </c>
    </row>
    <row r="7657" spans="47:47" x14ac:dyDescent="0.2">
      <c r="AU7657" s="200">
        <v>0.76549999999999996</v>
      </c>
    </row>
    <row r="7658" spans="47:47" x14ac:dyDescent="0.2">
      <c r="AU7658" s="200">
        <v>0.76559999999999995</v>
      </c>
    </row>
    <row r="7659" spans="47:47" x14ac:dyDescent="0.2">
      <c r="AU7659" s="200">
        <v>0.76570000000000005</v>
      </c>
    </row>
    <row r="7660" spans="47:47" x14ac:dyDescent="0.2">
      <c r="AU7660" s="200">
        <v>0.76580000000000004</v>
      </c>
    </row>
    <row r="7661" spans="47:47" x14ac:dyDescent="0.2">
      <c r="AU7661" s="200">
        <v>0.76590000000000003</v>
      </c>
    </row>
    <row r="7662" spans="47:47" x14ac:dyDescent="0.2">
      <c r="AU7662" s="200">
        <v>0.76600000000000001</v>
      </c>
    </row>
    <row r="7663" spans="47:47" x14ac:dyDescent="0.2">
      <c r="AU7663" s="200">
        <v>0.7661</v>
      </c>
    </row>
    <row r="7664" spans="47:47" x14ac:dyDescent="0.2">
      <c r="AU7664" s="200">
        <v>0.76619999999999999</v>
      </c>
    </row>
    <row r="7665" spans="47:47" x14ac:dyDescent="0.2">
      <c r="AU7665" s="200">
        <v>0.76629999999999998</v>
      </c>
    </row>
    <row r="7666" spans="47:47" x14ac:dyDescent="0.2">
      <c r="AU7666" s="200">
        <v>0.76639999999999997</v>
      </c>
    </row>
    <row r="7667" spans="47:47" x14ac:dyDescent="0.2">
      <c r="AU7667" s="200">
        <v>0.76649999999999996</v>
      </c>
    </row>
    <row r="7668" spans="47:47" x14ac:dyDescent="0.2">
      <c r="AU7668" s="200">
        <v>0.76659999999999995</v>
      </c>
    </row>
    <row r="7669" spans="47:47" x14ac:dyDescent="0.2">
      <c r="AU7669" s="200">
        <v>0.76670000000000005</v>
      </c>
    </row>
    <row r="7670" spans="47:47" x14ac:dyDescent="0.2">
      <c r="AU7670" s="200">
        <v>0.76680000000000004</v>
      </c>
    </row>
    <row r="7671" spans="47:47" x14ac:dyDescent="0.2">
      <c r="AU7671" s="200">
        <v>0.76690000000000003</v>
      </c>
    </row>
    <row r="7672" spans="47:47" x14ac:dyDescent="0.2">
      <c r="AU7672" s="200">
        <v>0.76700000000000002</v>
      </c>
    </row>
    <row r="7673" spans="47:47" x14ac:dyDescent="0.2">
      <c r="AU7673" s="200">
        <v>0.7671</v>
      </c>
    </row>
    <row r="7674" spans="47:47" x14ac:dyDescent="0.2">
      <c r="AU7674" s="200">
        <v>0.76719999999999999</v>
      </c>
    </row>
    <row r="7675" spans="47:47" x14ac:dyDescent="0.2">
      <c r="AU7675" s="200">
        <v>0.76729999999999998</v>
      </c>
    </row>
    <row r="7676" spans="47:47" x14ac:dyDescent="0.2">
      <c r="AU7676" s="200">
        <v>0.76739999999999997</v>
      </c>
    </row>
    <row r="7677" spans="47:47" x14ac:dyDescent="0.2">
      <c r="AU7677" s="200">
        <v>0.76749999999999996</v>
      </c>
    </row>
    <row r="7678" spans="47:47" x14ac:dyDescent="0.2">
      <c r="AU7678" s="200">
        <v>0.76759999999999995</v>
      </c>
    </row>
    <row r="7679" spans="47:47" x14ac:dyDescent="0.2">
      <c r="AU7679" s="200">
        <v>0.76770000000000005</v>
      </c>
    </row>
    <row r="7680" spans="47:47" x14ac:dyDescent="0.2">
      <c r="AU7680" s="200">
        <v>0.76780000000000004</v>
      </c>
    </row>
    <row r="7681" spans="47:47" x14ac:dyDescent="0.2">
      <c r="AU7681" s="200">
        <v>0.76790000000000003</v>
      </c>
    </row>
    <row r="7682" spans="47:47" x14ac:dyDescent="0.2">
      <c r="AU7682" s="200">
        <v>0.76800000000000002</v>
      </c>
    </row>
    <row r="7683" spans="47:47" x14ac:dyDescent="0.2">
      <c r="AU7683" s="200">
        <v>0.7681</v>
      </c>
    </row>
    <row r="7684" spans="47:47" x14ac:dyDescent="0.2">
      <c r="AU7684" s="200">
        <v>0.76819999999999999</v>
      </c>
    </row>
    <row r="7685" spans="47:47" x14ac:dyDescent="0.2">
      <c r="AU7685" s="200">
        <v>0.76829999999999998</v>
      </c>
    </row>
    <row r="7686" spans="47:47" x14ac:dyDescent="0.2">
      <c r="AU7686" s="200">
        <v>0.76839999999999997</v>
      </c>
    </row>
    <row r="7687" spans="47:47" x14ac:dyDescent="0.2">
      <c r="AU7687" s="200">
        <v>0.76849999999999996</v>
      </c>
    </row>
    <row r="7688" spans="47:47" x14ac:dyDescent="0.2">
      <c r="AU7688" s="200">
        <v>0.76859999999999995</v>
      </c>
    </row>
    <row r="7689" spans="47:47" x14ac:dyDescent="0.2">
      <c r="AU7689" s="200">
        <v>0.76870000000000005</v>
      </c>
    </row>
    <row r="7690" spans="47:47" x14ac:dyDescent="0.2">
      <c r="AU7690" s="200">
        <v>0.76880000000000004</v>
      </c>
    </row>
    <row r="7691" spans="47:47" x14ac:dyDescent="0.2">
      <c r="AU7691" s="200">
        <v>0.76890000000000003</v>
      </c>
    </row>
    <row r="7692" spans="47:47" x14ac:dyDescent="0.2">
      <c r="AU7692" s="200">
        <v>0.76900000000000002</v>
      </c>
    </row>
    <row r="7693" spans="47:47" x14ac:dyDescent="0.2">
      <c r="AU7693" s="200">
        <v>0.76910000000000001</v>
      </c>
    </row>
    <row r="7694" spans="47:47" x14ac:dyDescent="0.2">
      <c r="AU7694" s="200">
        <v>0.76919999999999999</v>
      </c>
    </row>
    <row r="7695" spans="47:47" x14ac:dyDescent="0.2">
      <c r="AU7695" s="200">
        <v>0.76929999999999998</v>
      </c>
    </row>
    <row r="7696" spans="47:47" x14ac:dyDescent="0.2">
      <c r="AU7696" s="200">
        <v>0.76939999999999997</v>
      </c>
    </row>
    <row r="7697" spans="47:47" x14ac:dyDescent="0.2">
      <c r="AU7697" s="200">
        <v>0.76949999999999996</v>
      </c>
    </row>
    <row r="7698" spans="47:47" x14ac:dyDescent="0.2">
      <c r="AU7698" s="200">
        <v>0.76959999999999995</v>
      </c>
    </row>
    <row r="7699" spans="47:47" x14ac:dyDescent="0.2">
      <c r="AU7699" s="200">
        <v>0.76970000000000005</v>
      </c>
    </row>
    <row r="7700" spans="47:47" x14ac:dyDescent="0.2">
      <c r="AU7700" s="200">
        <v>0.76980000000000004</v>
      </c>
    </row>
    <row r="7701" spans="47:47" x14ac:dyDescent="0.2">
      <c r="AU7701" s="200">
        <v>0.76990000000000003</v>
      </c>
    </row>
    <row r="7702" spans="47:47" x14ac:dyDescent="0.2">
      <c r="AU7702" s="200">
        <v>0.77</v>
      </c>
    </row>
    <row r="7703" spans="47:47" x14ac:dyDescent="0.2">
      <c r="AU7703" s="200">
        <v>0.77010000000000001</v>
      </c>
    </row>
    <row r="7704" spans="47:47" x14ac:dyDescent="0.2">
      <c r="AU7704" s="200">
        <v>0.7702</v>
      </c>
    </row>
    <row r="7705" spans="47:47" x14ac:dyDescent="0.2">
      <c r="AU7705" s="200">
        <v>0.77029999999999998</v>
      </c>
    </row>
    <row r="7706" spans="47:47" x14ac:dyDescent="0.2">
      <c r="AU7706" s="200">
        <v>0.77039999999999997</v>
      </c>
    </row>
    <row r="7707" spans="47:47" x14ac:dyDescent="0.2">
      <c r="AU7707" s="200">
        <v>0.77049999999999996</v>
      </c>
    </row>
    <row r="7708" spans="47:47" x14ac:dyDescent="0.2">
      <c r="AU7708" s="200">
        <v>0.77059999999999995</v>
      </c>
    </row>
    <row r="7709" spans="47:47" x14ac:dyDescent="0.2">
      <c r="AU7709" s="200">
        <v>0.77070000000000005</v>
      </c>
    </row>
    <row r="7710" spans="47:47" x14ac:dyDescent="0.2">
      <c r="AU7710" s="200">
        <v>0.77080000000000004</v>
      </c>
    </row>
    <row r="7711" spans="47:47" x14ac:dyDescent="0.2">
      <c r="AU7711" s="200">
        <v>0.77090000000000003</v>
      </c>
    </row>
    <row r="7712" spans="47:47" x14ac:dyDescent="0.2">
      <c r="AU7712" s="200">
        <v>0.77100000000000002</v>
      </c>
    </row>
    <row r="7713" spans="47:47" x14ac:dyDescent="0.2">
      <c r="AU7713" s="200">
        <v>0.77110000000000001</v>
      </c>
    </row>
    <row r="7714" spans="47:47" x14ac:dyDescent="0.2">
      <c r="AU7714" s="200">
        <v>0.7712</v>
      </c>
    </row>
    <row r="7715" spans="47:47" x14ac:dyDescent="0.2">
      <c r="AU7715" s="200">
        <v>0.77129999999999999</v>
      </c>
    </row>
    <row r="7716" spans="47:47" x14ac:dyDescent="0.2">
      <c r="AU7716" s="200">
        <v>0.77139999999999997</v>
      </c>
    </row>
    <row r="7717" spans="47:47" x14ac:dyDescent="0.2">
      <c r="AU7717" s="200">
        <v>0.77149999999999996</v>
      </c>
    </row>
    <row r="7718" spans="47:47" x14ac:dyDescent="0.2">
      <c r="AU7718" s="200">
        <v>0.77159999999999995</v>
      </c>
    </row>
    <row r="7719" spans="47:47" x14ac:dyDescent="0.2">
      <c r="AU7719" s="200">
        <v>0.77170000000000005</v>
      </c>
    </row>
    <row r="7720" spans="47:47" x14ac:dyDescent="0.2">
      <c r="AU7720" s="200">
        <v>0.77180000000000004</v>
      </c>
    </row>
    <row r="7721" spans="47:47" x14ac:dyDescent="0.2">
      <c r="AU7721" s="200">
        <v>0.77190000000000003</v>
      </c>
    </row>
    <row r="7722" spans="47:47" x14ac:dyDescent="0.2">
      <c r="AU7722" s="200">
        <v>0.77200000000000002</v>
      </c>
    </row>
    <row r="7723" spans="47:47" x14ac:dyDescent="0.2">
      <c r="AU7723" s="200">
        <v>0.77210000000000001</v>
      </c>
    </row>
    <row r="7724" spans="47:47" x14ac:dyDescent="0.2">
      <c r="AU7724" s="200">
        <v>0.7722</v>
      </c>
    </row>
    <row r="7725" spans="47:47" x14ac:dyDescent="0.2">
      <c r="AU7725" s="200">
        <v>0.77229999999999999</v>
      </c>
    </row>
    <row r="7726" spans="47:47" x14ac:dyDescent="0.2">
      <c r="AU7726" s="200">
        <v>0.77239999999999998</v>
      </c>
    </row>
    <row r="7727" spans="47:47" x14ac:dyDescent="0.2">
      <c r="AU7727" s="200">
        <v>0.77249999999999996</v>
      </c>
    </row>
    <row r="7728" spans="47:47" x14ac:dyDescent="0.2">
      <c r="AU7728" s="200">
        <v>0.77259999999999995</v>
      </c>
    </row>
    <row r="7729" spans="47:47" x14ac:dyDescent="0.2">
      <c r="AU7729" s="200">
        <v>0.77270000000000005</v>
      </c>
    </row>
    <row r="7730" spans="47:47" x14ac:dyDescent="0.2">
      <c r="AU7730" s="200">
        <v>0.77280000000000004</v>
      </c>
    </row>
    <row r="7731" spans="47:47" x14ac:dyDescent="0.2">
      <c r="AU7731" s="200">
        <v>0.77290000000000003</v>
      </c>
    </row>
    <row r="7732" spans="47:47" x14ac:dyDescent="0.2">
      <c r="AU7732" s="200">
        <v>0.77300000000000002</v>
      </c>
    </row>
    <row r="7733" spans="47:47" x14ac:dyDescent="0.2">
      <c r="AU7733" s="200">
        <v>0.77310000000000001</v>
      </c>
    </row>
    <row r="7734" spans="47:47" x14ac:dyDescent="0.2">
      <c r="AU7734" s="200">
        <v>0.7732</v>
      </c>
    </row>
    <row r="7735" spans="47:47" x14ac:dyDescent="0.2">
      <c r="AU7735" s="200">
        <v>0.77329999999999999</v>
      </c>
    </row>
    <row r="7736" spans="47:47" x14ac:dyDescent="0.2">
      <c r="AU7736" s="200">
        <v>0.77339999999999998</v>
      </c>
    </row>
    <row r="7737" spans="47:47" x14ac:dyDescent="0.2">
      <c r="AU7737" s="200">
        <v>0.77349999999999997</v>
      </c>
    </row>
    <row r="7738" spans="47:47" x14ac:dyDescent="0.2">
      <c r="AU7738" s="200">
        <v>0.77359999999999995</v>
      </c>
    </row>
    <row r="7739" spans="47:47" x14ac:dyDescent="0.2">
      <c r="AU7739" s="200">
        <v>0.77370000000000005</v>
      </c>
    </row>
    <row r="7740" spans="47:47" x14ac:dyDescent="0.2">
      <c r="AU7740" s="200">
        <v>0.77380000000000004</v>
      </c>
    </row>
    <row r="7741" spans="47:47" x14ac:dyDescent="0.2">
      <c r="AU7741" s="200">
        <v>0.77390000000000003</v>
      </c>
    </row>
    <row r="7742" spans="47:47" x14ac:dyDescent="0.2">
      <c r="AU7742" s="200">
        <v>0.77400000000000002</v>
      </c>
    </row>
    <row r="7743" spans="47:47" x14ac:dyDescent="0.2">
      <c r="AU7743" s="200">
        <v>0.77410000000000001</v>
      </c>
    </row>
    <row r="7744" spans="47:47" x14ac:dyDescent="0.2">
      <c r="AU7744" s="200">
        <v>0.7742</v>
      </c>
    </row>
    <row r="7745" spans="47:47" x14ac:dyDescent="0.2">
      <c r="AU7745" s="200">
        <v>0.77429999999999999</v>
      </c>
    </row>
    <row r="7746" spans="47:47" x14ac:dyDescent="0.2">
      <c r="AU7746" s="200">
        <v>0.77439999999999998</v>
      </c>
    </row>
    <row r="7747" spans="47:47" x14ac:dyDescent="0.2">
      <c r="AU7747" s="200">
        <v>0.77449999999999997</v>
      </c>
    </row>
    <row r="7748" spans="47:47" x14ac:dyDescent="0.2">
      <c r="AU7748" s="200">
        <v>0.77459999999999996</v>
      </c>
    </row>
    <row r="7749" spans="47:47" x14ac:dyDescent="0.2">
      <c r="AU7749" s="200">
        <v>0.77470000000000006</v>
      </c>
    </row>
    <row r="7750" spans="47:47" x14ac:dyDescent="0.2">
      <c r="AU7750" s="200">
        <v>0.77480000000000004</v>
      </c>
    </row>
    <row r="7751" spans="47:47" x14ac:dyDescent="0.2">
      <c r="AU7751" s="200">
        <v>0.77490000000000003</v>
      </c>
    </row>
    <row r="7752" spans="47:47" x14ac:dyDescent="0.2">
      <c r="AU7752" s="200">
        <v>0.77500000000000002</v>
      </c>
    </row>
    <row r="7753" spans="47:47" x14ac:dyDescent="0.2">
      <c r="AU7753" s="200">
        <v>0.77510000000000001</v>
      </c>
    </row>
    <row r="7754" spans="47:47" x14ac:dyDescent="0.2">
      <c r="AU7754" s="200">
        <v>0.7752</v>
      </c>
    </row>
    <row r="7755" spans="47:47" x14ac:dyDescent="0.2">
      <c r="AU7755" s="200">
        <v>0.77529999999999999</v>
      </c>
    </row>
    <row r="7756" spans="47:47" x14ac:dyDescent="0.2">
      <c r="AU7756" s="200">
        <v>0.77539999999999998</v>
      </c>
    </row>
    <row r="7757" spans="47:47" x14ac:dyDescent="0.2">
      <c r="AU7757" s="200">
        <v>0.77549999999999997</v>
      </c>
    </row>
    <row r="7758" spans="47:47" x14ac:dyDescent="0.2">
      <c r="AU7758" s="200">
        <v>0.77559999999999996</v>
      </c>
    </row>
    <row r="7759" spans="47:47" x14ac:dyDescent="0.2">
      <c r="AU7759" s="200">
        <v>0.77569999999999995</v>
      </c>
    </row>
    <row r="7760" spans="47:47" x14ac:dyDescent="0.2">
      <c r="AU7760" s="200">
        <v>0.77580000000000005</v>
      </c>
    </row>
    <row r="7761" spans="47:47" x14ac:dyDescent="0.2">
      <c r="AU7761" s="200">
        <v>0.77590000000000003</v>
      </c>
    </row>
    <row r="7762" spans="47:47" x14ac:dyDescent="0.2">
      <c r="AU7762" s="200">
        <v>0.77600000000000002</v>
      </c>
    </row>
    <row r="7763" spans="47:47" x14ac:dyDescent="0.2">
      <c r="AU7763" s="200">
        <v>0.77610000000000001</v>
      </c>
    </row>
    <row r="7764" spans="47:47" x14ac:dyDescent="0.2">
      <c r="AU7764" s="200">
        <v>0.7762</v>
      </c>
    </row>
    <row r="7765" spans="47:47" x14ac:dyDescent="0.2">
      <c r="AU7765" s="200">
        <v>0.77629999999999999</v>
      </c>
    </row>
    <row r="7766" spans="47:47" x14ac:dyDescent="0.2">
      <c r="AU7766" s="200">
        <v>0.77639999999999998</v>
      </c>
    </row>
    <row r="7767" spans="47:47" x14ac:dyDescent="0.2">
      <c r="AU7767" s="200">
        <v>0.77649999999999997</v>
      </c>
    </row>
    <row r="7768" spans="47:47" x14ac:dyDescent="0.2">
      <c r="AU7768" s="200">
        <v>0.77659999999999996</v>
      </c>
    </row>
    <row r="7769" spans="47:47" x14ac:dyDescent="0.2">
      <c r="AU7769" s="200">
        <v>0.77669999999999995</v>
      </c>
    </row>
    <row r="7770" spans="47:47" x14ac:dyDescent="0.2">
      <c r="AU7770" s="200">
        <v>0.77680000000000005</v>
      </c>
    </row>
    <row r="7771" spans="47:47" x14ac:dyDescent="0.2">
      <c r="AU7771" s="200">
        <v>0.77690000000000003</v>
      </c>
    </row>
    <row r="7772" spans="47:47" x14ac:dyDescent="0.2">
      <c r="AU7772" s="200">
        <v>0.77700000000000002</v>
      </c>
    </row>
    <row r="7773" spans="47:47" x14ac:dyDescent="0.2">
      <c r="AU7773" s="200">
        <v>0.77710000000000001</v>
      </c>
    </row>
    <row r="7774" spans="47:47" x14ac:dyDescent="0.2">
      <c r="AU7774" s="200">
        <v>0.7772</v>
      </c>
    </row>
    <row r="7775" spans="47:47" x14ac:dyDescent="0.2">
      <c r="AU7775" s="200">
        <v>0.77729999999999999</v>
      </c>
    </row>
    <row r="7776" spans="47:47" x14ac:dyDescent="0.2">
      <c r="AU7776" s="200">
        <v>0.77739999999999998</v>
      </c>
    </row>
    <row r="7777" spans="47:47" x14ac:dyDescent="0.2">
      <c r="AU7777" s="200">
        <v>0.77749999999999997</v>
      </c>
    </row>
    <row r="7778" spans="47:47" x14ac:dyDescent="0.2">
      <c r="AU7778" s="200">
        <v>0.77759999999999996</v>
      </c>
    </row>
    <row r="7779" spans="47:47" x14ac:dyDescent="0.2">
      <c r="AU7779" s="200">
        <v>0.77769999999999995</v>
      </c>
    </row>
    <row r="7780" spans="47:47" x14ac:dyDescent="0.2">
      <c r="AU7780" s="200">
        <v>0.77780000000000005</v>
      </c>
    </row>
    <row r="7781" spans="47:47" x14ac:dyDescent="0.2">
      <c r="AU7781" s="200">
        <v>0.77790000000000004</v>
      </c>
    </row>
    <row r="7782" spans="47:47" x14ac:dyDescent="0.2">
      <c r="AU7782" s="200">
        <v>0.77800000000000002</v>
      </c>
    </row>
    <row r="7783" spans="47:47" x14ac:dyDescent="0.2">
      <c r="AU7783" s="200">
        <v>0.77810000000000001</v>
      </c>
    </row>
    <row r="7784" spans="47:47" x14ac:dyDescent="0.2">
      <c r="AU7784" s="200">
        <v>0.7782</v>
      </c>
    </row>
    <row r="7785" spans="47:47" x14ac:dyDescent="0.2">
      <c r="AU7785" s="200">
        <v>0.77829999999999999</v>
      </c>
    </row>
    <row r="7786" spans="47:47" x14ac:dyDescent="0.2">
      <c r="AU7786" s="200">
        <v>0.77839999999999998</v>
      </c>
    </row>
    <row r="7787" spans="47:47" x14ac:dyDescent="0.2">
      <c r="AU7787" s="200">
        <v>0.77849999999999997</v>
      </c>
    </row>
    <row r="7788" spans="47:47" x14ac:dyDescent="0.2">
      <c r="AU7788" s="200">
        <v>0.77859999999999996</v>
      </c>
    </row>
    <row r="7789" spans="47:47" x14ac:dyDescent="0.2">
      <c r="AU7789" s="200">
        <v>0.77869999999999995</v>
      </c>
    </row>
    <row r="7790" spans="47:47" x14ac:dyDescent="0.2">
      <c r="AU7790" s="200">
        <v>0.77880000000000005</v>
      </c>
    </row>
    <row r="7791" spans="47:47" x14ac:dyDescent="0.2">
      <c r="AU7791" s="200">
        <v>0.77890000000000004</v>
      </c>
    </row>
    <row r="7792" spans="47:47" x14ac:dyDescent="0.2">
      <c r="AU7792" s="200">
        <v>0.77900000000000003</v>
      </c>
    </row>
    <row r="7793" spans="47:47" x14ac:dyDescent="0.2">
      <c r="AU7793" s="200">
        <v>0.77910000000000001</v>
      </c>
    </row>
    <row r="7794" spans="47:47" x14ac:dyDescent="0.2">
      <c r="AU7794" s="200">
        <v>0.7792</v>
      </c>
    </row>
    <row r="7795" spans="47:47" x14ac:dyDescent="0.2">
      <c r="AU7795" s="200">
        <v>0.77929999999999999</v>
      </c>
    </row>
    <row r="7796" spans="47:47" x14ac:dyDescent="0.2">
      <c r="AU7796" s="200">
        <v>0.77939999999999998</v>
      </c>
    </row>
    <row r="7797" spans="47:47" x14ac:dyDescent="0.2">
      <c r="AU7797" s="200">
        <v>0.77949999999999997</v>
      </c>
    </row>
    <row r="7798" spans="47:47" x14ac:dyDescent="0.2">
      <c r="AU7798" s="200">
        <v>0.77959999999999996</v>
      </c>
    </row>
    <row r="7799" spans="47:47" x14ac:dyDescent="0.2">
      <c r="AU7799" s="200">
        <v>0.77969999999999995</v>
      </c>
    </row>
    <row r="7800" spans="47:47" x14ac:dyDescent="0.2">
      <c r="AU7800" s="200">
        <v>0.77980000000000005</v>
      </c>
    </row>
    <row r="7801" spans="47:47" x14ac:dyDescent="0.2">
      <c r="AU7801" s="200">
        <v>0.77990000000000004</v>
      </c>
    </row>
    <row r="7802" spans="47:47" x14ac:dyDescent="0.2">
      <c r="AU7802" s="200">
        <v>0.78</v>
      </c>
    </row>
    <row r="7803" spans="47:47" x14ac:dyDescent="0.2">
      <c r="AU7803" s="200">
        <v>0.78010000000000002</v>
      </c>
    </row>
    <row r="7804" spans="47:47" x14ac:dyDescent="0.2">
      <c r="AU7804" s="200">
        <v>0.7802</v>
      </c>
    </row>
    <row r="7805" spans="47:47" x14ac:dyDescent="0.2">
      <c r="AU7805" s="200">
        <v>0.78029999999999999</v>
      </c>
    </row>
    <row r="7806" spans="47:47" x14ac:dyDescent="0.2">
      <c r="AU7806" s="200">
        <v>0.78039999999999998</v>
      </c>
    </row>
    <row r="7807" spans="47:47" x14ac:dyDescent="0.2">
      <c r="AU7807" s="200">
        <v>0.78049999999999997</v>
      </c>
    </row>
    <row r="7808" spans="47:47" x14ac:dyDescent="0.2">
      <c r="AU7808" s="200">
        <v>0.78059999999999996</v>
      </c>
    </row>
    <row r="7809" spans="47:47" x14ac:dyDescent="0.2">
      <c r="AU7809" s="200">
        <v>0.78069999999999995</v>
      </c>
    </row>
    <row r="7810" spans="47:47" x14ac:dyDescent="0.2">
      <c r="AU7810" s="200">
        <v>0.78080000000000005</v>
      </c>
    </row>
    <row r="7811" spans="47:47" x14ac:dyDescent="0.2">
      <c r="AU7811" s="200">
        <v>0.78090000000000004</v>
      </c>
    </row>
    <row r="7812" spans="47:47" x14ac:dyDescent="0.2">
      <c r="AU7812" s="200">
        <v>0.78100000000000003</v>
      </c>
    </row>
    <row r="7813" spans="47:47" x14ac:dyDescent="0.2">
      <c r="AU7813" s="200">
        <v>0.78110000000000002</v>
      </c>
    </row>
    <row r="7814" spans="47:47" x14ac:dyDescent="0.2">
      <c r="AU7814" s="200">
        <v>0.78120000000000001</v>
      </c>
    </row>
    <row r="7815" spans="47:47" x14ac:dyDescent="0.2">
      <c r="AU7815" s="200">
        <v>0.78129999999999999</v>
      </c>
    </row>
    <row r="7816" spans="47:47" x14ac:dyDescent="0.2">
      <c r="AU7816" s="200">
        <v>0.78139999999999998</v>
      </c>
    </row>
    <row r="7817" spans="47:47" x14ac:dyDescent="0.2">
      <c r="AU7817" s="200">
        <v>0.78149999999999997</v>
      </c>
    </row>
    <row r="7818" spans="47:47" x14ac:dyDescent="0.2">
      <c r="AU7818" s="200">
        <v>0.78159999999999996</v>
      </c>
    </row>
    <row r="7819" spans="47:47" x14ac:dyDescent="0.2">
      <c r="AU7819" s="200">
        <v>0.78169999999999995</v>
      </c>
    </row>
    <row r="7820" spans="47:47" x14ac:dyDescent="0.2">
      <c r="AU7820" s="200">
        <v>0.78180000000000005</v>
      </c>
    </row>
    <row r="7821" spans="47:47" x14ac:dyDescent="0.2">
      <c r="AU7821" s="200">
        <v>0.78190000000000004</v>
      </c>
    </row>
    <row r="7822" spans="47:47" x14ac:dyDescent="0.2">
      <c r="AU7822" s="200">
        <v>0.78200000000000003</v>
      </c>
    </row>
    <row r="7823" spans="47:47" x14ac:dyDescent="0.2">
      <c r="AU7823" s="200">
        <v>0.78210000000000002</v>
      </c>
    </row>
    <row r="7824" spans="47:47" x14ac:dyDescent="0.2">
      <c r="AU7824" s="200">
        <v>0.78220000000000001</v>
      </c>
    </row>
    <row r="7825" spans="47:47" x14ac:dyDescent="0.2">
      <c r="AU7825" s="200">
        <v>0.7823</v>
      </c>
    </row>
    <row r="7826" spans="47:47" x14ac:dyDescent="0.2">
      <c r="AU7826" s="200">
        <v>0.78239999999999998</v>
      </c>
    </row>
    <row r="7827" spans="47:47" x14ac:dyDescent="0.2">
      <c r="AU7827" s="200">
        <v>0.78249999999999997</v>
      </c>
    </row>
    <row r="7828" spans="47:47" x14ac:dyDescent="0.2">
      <c r="AU7828" s="200">
        <v>0.78259999999999996</v>
      </c>
    </row>
    <row r="7829" spans="47:47" x14ac:dyDescent="0.2">
      <c r="AU7829" s="200">
        <v>0.78269999999999995</v>
      </c>
    </row>
    <row r="7830" spans="47:47" x14ac:dyDescent="0.2">
      <c r="AU7830" s="200">
        <v>0.78280000000000005</v>
      </c>
    </row>
    <row r="7831" spans="47:47" x14ac:dyDescent="0.2">
      <c r="AU7831" s="200">
        <v>0.78290000000000004</v>
      </c>
    </row>
    <row r="7832" spans="47:47" x14ac:dyDescent="0.2">
      <c r="AU7832" s="200">
        <v>0.78300000000000003</v>
      </c>
    </row>
    <row r="7833" spans="47:47" x14ac:dyDescent="0.2">
      <c r="AU7833" s="200">
        <v>0.78310000000000002</v>
      </c>
    </row>
    <row r="7834" spans="47:47" x14ac:dyDescent="0.2">
      <c r="AU7834" s="200">
        <v>0.78320000000000001</v>
      </c>
    </row>
    <row r="7835" spans="47:47" x14ac:dyDescent="0.2">
      <c r="AU7835" s="200">
        <v>0.7833</v>
      </c>
    </row>
    <row r="7836" spans="47:47" x14ac:dyDescent="0.2">
      <c r="AU7836" s="200">
        <v>0.78339999999999999</v>
      </c>
    </row>
    <row r="7837" spans="47:47" x14ac:dyDescent="0.2">
      <c r="AU7837" s="200">
        <v>0.78349999999999997</v>
      </c>
    </row>
    <row r="7838" spans="47:47" x14ac:dyDescent="0.2">
      <c r="AU7838" s="200">
        <v>0.78359999999999996</v>
      </c>
    </row>
    <row r="7839" spans="47:47" x14ac:dyDescent="0.2">
      <c r="AU7839" s="200">
        <v>0.78369999999999995</v>
      </c>
    </row>
    <row r="7840" spans="47:47" x14ac:dyDescent="0.2">
      <c r="AU7840" s="200">
        <v>0.78380000000000005</v>
      </c>
    </row>
    <row r="7841" spans="47:47" x14ac:dyDescent="0.2">
      <c r="AU7841" s="200">
        <v>0.78390000000000004</v>
      </c>
    </row>
    <row r="7842" spans="47:47" x14ac:dyDescent="0.2">
      <c r="AU7842" s="200">
        <v>0.78400000000000003</v>
      </c>
    </row>
    <row r="7843" spans="47:47" x14ac:dyDescent="0.2">
      <c r="AU7843" s="200">
        <v>0.78410000000000002</v>
      </c>
    </row>
    <row r="7844" spans="47:47" x14ac:dyDescent="0.2">
      <c r="AU7844" s="200">
        <v>0.78420000000000001</v>
      </c>
    </row>
    <row r="7845" spans="47:47" x14ac:dyDescent="0.2">
      <c r="AU7845" s="200">
        <v>0.7843</v>
      </c>
    </row>
    <row r="7846" spans="47:47" x14ac:dyDescent="0.2">
      <c r="AU7846" s="200">
        <v>0.78439999999999999</v>
      </c>
    </row>
    <row r="7847" spans="47:47" x14ac:dyDescent="0.2">
      <c r="AU7847" s="200">
        <v>0.78449999999999998</v>
      </c>
    </row>
    <row r="7848" spans="47:47" x14ac:dyDescent="0.2">
      <c r="AU7848" s="200">
        <v>0.78459999999999996</v>
      </c>
    </row>
    <row r="7849" spans="47:47" x14ac:dyDescent="0.2">
      <c r="AU7849" s="200">
        <v>0.78469999999999995</v>
      </c>
    </row>
    <row r="7850" spans="47:47" x14ac:dyDescent="0.2">
      <c r="AU7850" s="200">
        <v>0.78480000000000005</v>
      </c>
    </row>
    <row r="7851" spans="47:47" x14ac:dyDescent="0.2">
      <c r="AU7851" s="200">
        <v>0.78490000000000004</v>
      </c>
    </row>
    <row r="7852" spans="47:47" x14ac:dyDescent="0.2">
      <c r="AU7852" s="200">
        <v>0.78500000000000003</v>
      </c>
    </row>
    <row r="7853" spans="47:47" x14ac:dyDescent="0.2">
      <c r="AU7853" s="200">
        <v>0.78510000000000002</v>
      </c>
    </row>
    <row r="7854" spans="47:47" x14ac:dyDescent="0.2">
      <c r="AU7854" s="200">
        <v>0.78520000000000001</v>
      </c>
    </row>
    <row r="7855" spans="47:47" x14ac:dyDescent="0.2">
      <c r="AU7855" s="200">
        <v>0.7853</v>
      </c>
    </row>
    <row r="7856" spans="47:47" x14ac:dyDescent="0.2">
      <c r="AU7856" s="200">
        <v>0.78539999999999999</v>
      </c>
    </row>
    <row r="7857" spans="47:47" x14ac:dyDescent="0.2">
      <c r="AU7857" s="200">
        <v>0.78549999999999998</v>
      </c>
    </row>
    <row r="7858" spans="47:47" x14ac:dyDescent="0.2">
      <c r="AU7858" s="200">
        <v>0.78559999999999997</v>
      </c>
    </row>
    <row r="7859" spans="47:47" x14ac:dyDescent="0.2">
      <c r="AU7859" s="200">
        <v>0.78569999999999995</v>
      </c>
    </row>
    <row r="7860" spans="47:47" x14ac:dyDescent="0.2">
      <c r="AU7860" s="200">
        <v>0.78580000000000005</v>
      </c>
    </row>
    <row r="7861" spans="47:47" x14ac:dyDescent="0.2">
      <c r="AU7861" s="200">
        <v>0.78590000000000004</v>
      </c>
    </row>
    <row r="7862" spans="47:47" x14ac:dyDescent="0.2">
      <c r="AU7862" s="200">
        <v>0.78600000000000003</v>
      </c>
    </row>
    <row r="7863" spans="47:47" x14ac:dyDescent="0.2">
      <c r="AU7863" s="200">
        <v>0.78610000000000002</v>
      </c>
    </row>
    <row r="7864" spans="47:47" x14ac:dyDescent="0.2">
      <c r="AU7864" s="200">
        <v>0.78620000000000001</v>
      </c>
    </row>
    <row r="7865" spans="47:47" x14ac:dyDescent="0.2">
      <c r="AU7865" s="200">
        <v>0.7863</v>
      </c>
    </row>
    <row r="7866" spans="47:47" x14ac:dyDescent="0.2">
      <c r="AU7866" s="200">
        <v>0.78639999999999999</v>
      </c>
    </row>
    <row r="7867" spans="47:47" x14ac:dyDescent="0.2">
      <c r="AU7867" s="200">
        <v>0.78649999999999998</v>
      </c>
    </row>
    <row r="7868" spans="47:47" x14ac:dyDescent="0.2">
      <c r="AU7868" s="200">
        <v>0.78659999999999997</v>
      </c>
    </row>
    <row r="7869" spans="47:47" x14ac:dyDescent="0.2">
      <c r="AU7869" s="200">
        <v>0.78669999999999995</v>
      </c>
    </row>
    <row r="7870" spans="47:47" x14ac:dyDescent="0.2">
      <c r="AU7870" s="200">
        <v>0.78680000000000005</v>
      </c>
    </row>
    <row r="7871" spans="47:47" x14ac:dyDescent="0.2">
      <c r="AU7871" s="200">
        <v>0.78690000000000004</v>
      </c>
    </row>
    <row r="7872" spans="47:47" x14ac:dyDescent="0.2">
      <c r="AU7872" s="200">
        <v>0.78700000000000003</v>
      </c>
    </row>
    <row r="7873" spans="47:47" x14ac:dyDescent="0.2">
      <c r="AU7873" s="200">
        <v>0.78710000000000002</v>
      </c>
    </row>
    <row r="7874" spans="47:47" x14ac:dyDescent="0.2">
      <c r="AU7874" s="200">
        <v>0.78720000000000001</v>
      </c>
    </row>
    <row r="7875" spans="47:47" x14ac:dyDescent="0.2">
      <c r="AU7875" s="200">
        <v>0.7873</v>
      </c>
    </row>
    <row r="7876" spans="47:47" x14ac:dyDescent="0.2">
      <c r="AU7876" s="200">
        <v>0.78739999999999999</v>
      </c>
    </row>
    <row r="7877" spans="47:47" x14ac:dyDescent="0.2">
      <c r="AU7877" s="200">
        <v>0.78749999999999998</v>
      </c>
    </row>
    <row r="7878" spans="47:47" x14ac:dyDescent="0.2">
      <c r="AU7878" s="200">
        <v>0.78759999999999997</v>
      </c>
    </row>
    <row r="7879" spans="47:47" x14ac:dyDescent="0.2">
      <c r="AU7879" s="200">
        <v>0.78769999999999996</v>
      </c>
    </row>
    <row r="7880" spans="47:47" x14ac:dyDescent="0.2">
      <c r="AU7880" s="200">
        <v>0.78779999999999994</v>
      </c>
    </row>
    <row r="7881" spans="47:47" x14ac:dyDescent="0.2">
      <c r="AU7881" s="200">
        <v>0.78790000000000004</v>
      </c>
    </row>
    <row r="7882" spans="47:47" x14ac:dyDescent="0.2">
      <c r="AU7882" s="200">
        <v>0.78800000000000003</v>
      </c>
    </row>
    <row r="7883" spans="47:47" x14ac:dyDescent="0.2">
      <c r="AU7883" s="200">
        <v>0.78810000000000002</v>
      </c>
    </row>
    <row r="7884" spans="47:47" x14ac:dyDescent="0.2">
      <c r="AU7884" s="200">
        <v>0.78820000000000001</v>
      </c>
    </row>
    <row r="7885" spans="47:47" x14ac:dyDescent="0.2">
      <c r="AU7885" s="200">
        <v>0.7883</v>
      </c>
    </row>
    <row r="7886" spans="47:47" x14ac:dyDescent="0.2">
      <c r="AU7886" s="200">
        <v>0.78839999999999999</v>
      </c>
    </row>
    <row r="7887" spans="47:47" x14ac:dyDescent="0.2">
      <c r="AU7887" s="200">
        <v>0.78849999999999998</v>
      </c>
    </row>
    <row r="7888" spans="47:47" x14ac:dyDescent="0.2">
      <c r="AU7888" s="200">
        <v>0.78859999999999997</v>
      </c>
    </row>
    <row r="7889" spans="47:47" x14ac:dyDescent="0.2">
      <c r="AU7889" s="200">
        <v>0.78869999999999996</v>
      </c>
    </row>
    <row r="7890" spans="47:47" x14ac:dyDescent="0.2">
      <c r="AU7890" s="200">
        <v>0.78879999999999995</v>
      </c>
    </row>
    <row r="7891" spans="47:47" x14ac:dyDescent="0.2">
      <c r="AU7891" s="200">
        <v>0.78890000000000005</v>
      </c>
    </row>
    <row r="7892" spans="47:47" x14ac:dyDescent="0.2">
      <c r="AU7892" s="200">
        <v>0.78900000000000003</v>
      </c>
    </row>
    <row r="7893" spans="47:47" x14ac:dyDescent="0.2">
      <c r="AU7893" s="200">
        <v>0.78910000000000002</v>
      </c>
    </row>
    <row r="7894" spans="47:47" x14ac:dyDescent="0.2">
      <c r="AU7894" s="200">
        <v>0.78920000000000001</v>
      </c>
    </row>
    <row r="7895" spans="47:47" x14ac:dyDescent="0.2">
      <c r="AU7895" s="200">
        <v>0.7893</v>
      </c>
    </row>
    <row r="7896" spans="47:47" x14ac:dyDescent="0.2">
      <c r="AU7896" s="200">
        <v>0.78939999999999999</v>
      </c>
    </row>
    <row r="7897" spans="47:47" x14ac:dyDescent="0.2">
      <c r="AU7897" s="200">
        <v>0.78949999999999998</v>
      </c>
    </row>
    <row r="7898" spans="47:47" x14ac:dyDescent="0.2">
      <c r="AU7898" s="200">
        <v>0.78959999999999997</v>
      </c>
    </row>
    <row r="7899" spans="47:47" x14ac:dyDescent="0.2">
      <c r="AU7899" s="200">
        <v>0.78969999999999996</v>
      </c>
    </row>
    <row r="7900" spans="47:47" x14ac:dyDescent="0.2">
      <c r="AU7900" s="200">
        <v>0.78979999999999995</v>
      </c>
    </row>
    <row r="7901" spans="47:47" x14ac:dyDescent="0.2">
      <c r="AU7901" s="200">
        <v>0.78990000000000005</v>
      </c>
    </row>
    <row r="7902" spans="47:47" x14ac:dyDescent="0.2">
      <c r="AU7902" s="200">
        <v>0.79</v>
      </c>
    </row>
    <row r="7903" spans="47:47" x14ac:dyDescent="0.2">
      <c r="AU7903" s="200">
        <v>0.79010000000000002</v>
      </c>
    </row>
    <row r="7904" spans="47:47" x14ac:dyDescent="0.2">
      <c r="AU7904" s="200">
        <v>0.79020000000000001</v>
      </c>
    </row>
    <row r="7905" spans="47:47" x14ac:dyDescent="0.2">
      <c r="AU7905" s="200">
        <v>0.7903</v>
      </c>
    </row>
    <row r="7906" spans="47:47" x14ac:dyDescent="0.2">
      <c r="AU7906" s="200">
        <v>0.79039999999999999</v>
      </c>
    </row>
    <row r="7907" spans="47:47" x14ac:dyDescent="0.2">
      <c r="AU7907" s="200">
        <v>0.79049999999999998</v>
      </c>
    </row>
    <row r="7908" spans="47:47" x14ac:dyDescent="0.2">
      <c r="AU7908" s="200">
        <v>0.79059999999999997</v>
      </c>
    </row>
    <row r="7909" spans="47:47" x14ac:dyDescent="0.2">
      <c r="AU7909" s="200">
        <v>0.79069999999999996</v>
      </c>
    </row>
    <row r="7910" spans="47:47" x14ac:dyDescent="0.2">
      <c r="AU7910" s="200">
        <v>0.79079999999999995</v>
      </c>
    </row>
    <row r="7911" spans="47:47" x14ac:dyDescent="0.2">
      <c r="AU7911" s="200">
        <v>0.79090000000000005</v>
      </c>
    </row>
    <row r="7912" spans="47:47" x14ac:dyDescent="0.2">
      <c r="AU7912" s="200">
        <v>0.79100000000000004</v>
      </c>
    </row>
    <row r="7913" spans="47:47" x14ac:dyDescent="0.2">
      <c r="AU7913" s="200">
        <v>0.79110000000000003</v>
      </c>
    </row>
    <row r="7914" spans="47:47" x14ac:dyDescent="0.2">
      <c r="AU7914" s="200">
        <v>0.79120000000000001</v>
      </c>
    </row>
    <row r="7915" spans="47:47" x14ac:dyDescent="0.2">
      <c r="AU7915" s="200">
        <v>0.7913</v>
      </c>
    </row>
    <row r="7916" spans="47:47" x14ac:dyDescent="0.2">
      <c r="AU7916" s="200">
        <v>0.79139999999999999</v>
      </c>
    </row>
    <row r="7917" spans="47:47" x14ac:dyDescent="0.2">
      <c r="AU7917" s="200">
        <v>0.79149999999999998</v>
      </c>
    </row>
    <row r="7918" spans="47:47" x14ac:dyDescent="0.2">
      <c r="AU7918" s="200">
        <v>0.79159999999999997</v>
      </c>
    </row>
    <row r="7919" spans="47:47" x14ac:dyDescent="0.2">
      <c r="AU7919" s="200">
        <v>0.79169999999999996</v>
      </c>
    </row>
    <row r="7920" spans="47:47" x14ac:dyDescent="0.2">
      <c r="AU7920" s="200">
        <v>0.79179999999999995</v>
      </c>
    </row>
    <row r="7921" spans="47:47" x14ac:dyDescent="0.2">
      <c r="AU7921" s="200">
        <v>0.79190000000000005</v>
      </c>
    </row>
    <row r="7922" spans="47:47" x14ac:dyDescent="0.2">
      <c r="AU7922" s="200">
        <v>0.79200000000000004</v>
      </c>
    </row>
    <row r="7923" spans="47:47" x14ac:dyDescent="0.2">
      <c r="AU7923" s="200">
        <v>0.79210000000000003</v>
      </c>
    </row>
    <row r="7924" spans="47:47" x14ac:dyDescent="0.2">
      <c r="AU7924" s="200">
        <v>0.79220000000000002</v>
      </c>
    </row>
    <row r="7925" spans="47:47" x14ac:dyDescent="0.2">
      <c r="AU7925" s="200">
        <v>0.7923</v>
      </c>
    </row>
    <row r="7926" spans="47:47" x14ac:dyDescent="0.2">
      <c r="AU7926" s="200">
        <v>0.79239999999999999</v>
      </c>
    </row>
    <row r="7927" spans="47:47" x14ac:dyDescent="0.2">
      <c r="AU7927" s="200">
        <v>0.79249999999999998</v>
      </c>
    </row>
    <row r="7928" spans="47:47" x14ac:dyDescent="0.2">
      <c r="AU7928" s="200">
        <v>0.79259999999999997</v>
      </c>
    </row>
    <row r="7929" spans="47:47" x14ac:dyDescent="0.2">
      <c r="AU7929" s="200">
        <v>0.79269999999999996</v>
      </c>
    </row>
    <row r="7930" spans="47:47" x14ac:dyDescent="0.2">
      <c r="AU7930" s="200">
        <v>0.79279999999999995</v>
      </c>
    </row>
    <row r="7931" spans="47:47" x14ac:dyDescent="0.2">
      <c r="AU7931" s="200">
        <v>0.79290000000000005</v>
      </c>
    </row>
    <row r="7932" spans="47:47" x14ac:dyDescent="0.2">
      <c r="AU7932" s="200">
        <v>0.79300000000000004</v>
      </c>
    </row>
    <row r="7933" spans="47:47" x14ac:dyDescent="0.2">
      <c r="AU7933" s="200">
        <v>0.79310000000000003</v>
      </c>
    </row>
    <row r="7934" spans="47:47" x14ac:dyDescent="0.2">
      <c r="AU7934" s="200">
        <v>0.79320000000000002</v>
      </c>
    </row>
    <row r="7935" spans="47:47" x14ac:dyDescent="0.2">
      <c r="AU7935" s="200">
        <v>0.79330000000000001</v>
      </c>
    </row>
    <row r="7936" spans="47:47" x14ac:dyDescent="0.2">
      <c r="AU7936" s="200">
        <v>0.79339999999999999</v>
      </c>
    </row>
    <row r="7937" spans="47:47" x14ac:dyDescent="0.2">
      <c r="AU7937" s="200">
        <v>0.79349999999999998</v>
      </c>
    </row>
    <row r="7938" spans="47:47" x14ac:dyDescent="0.2">
      <c r="AU7938" s="200">
        <v>0.79359999999999997</v>
      </c>
    </row>
    <row r="7939" spans="47:47" x14ac:dyDescent="0.2">
      <c r="AU7939" s="200">
        <v>0.79369999999999996</v>
      </c>
    </row>
    <row r="7940" spans="47:47" x14ac:dyDescent="0.2">
      <c r="AU7940" s="200">
        <v>0.79379999999999995</v>
      </c>
    </row>
    <row r="7941" spans="47:47" x14ac:dyDescent="0.2">
      <c r="AU7941" s="200">
        <v>0.79390000000000005</v>
      </c>
    </row>
    <row r="7942" spans="47:47" x14ac:dyDescent="0.2">
      <c r="AU7942" s="200">
        <v>0.79400000000000004</v>
      </c>
    </row>
    <row r="7943" spans="47:47" x14ac:dyDescent="0.2">
      <c r="AU7943" s="200">
        <v>0.79410000000000003</v>
      </c>
    </row>
    <row r="7944" spans="47:47" x14ac:dyDescent="0.2">
      <c r="AU7944" s="200">
        <v>0.79420000000000002</v>
      </c>
    </row>
    <row r="7945" spans="47:47" x14ac:dyDescent="0.2">
      <c r="AU7945" s="200">
        <v>0.79430000000000001</v>
      </c>
    </row>
    <row r="7946" spans="47:47" x14ac:dyDescent="0.2">
      <c r="AU7946" s="200">
        <v>0.7944</v>
      </c>
    </row>
    <row r="7947" spans="47:47" x14ac:dyDescent="0.2">
      <c r="AU7947" s="200">
        <v>0.79449999999999998</v>
      </c>
    </row>
    <row r="7948" spans="47:47" x14ac:dyDescent="0.2">
      <c r="AU7948" s="200">
        <v>0.79459999999999997</v>
      </c>
    </row>
    <row r="7949" spans="47:47" x14ac:dyDescent="0.2">
      <c r="AU7949" s="200">
        <v>0.79469999999999996</v>
      </c>
    </row>
    <row r="7950" spans="47:47" x14ac:dyDescent="0.2">
      <c r="AU7950" s="200">
        <v>0.79479999999999995</v>
      </c>
    </row>
    <row r="7951" spans="47:47" x14ac:dyDescent="0.2">
      <c r="AU7951" s="200">
        <v>0.79490000000000005</v>
      </c>
    </row>
    <row r="7952" spans="47:47" x14ac:dyDescent="0.2">
      <c r="AU7952" s="200">
        <v>0.79500000000000004</v>
      </c>
    </row>
    <row r="7953" spans="47:47" x14ac:dyDescent="0.2">
      <c r="AU7953" s="200">
        <v>0.79510000000000003</v>
      </c>
    </row>
    <row r="7954" spans="47:47" x14ac:dyDescent="0.2">
      <c r="AU7954" s="200">
        <v>0.79520000000000002</v>
      </c>
    </row>
    <row r="7955" spans="47:47" x14ac:dyDescent="0.2">
      <c r="AU7955" s="200">
        <v>0.79530000000000001</v>
      </c>
    </row>
    <row r="7956" spans="47:47" x14ac:dyDescent="0.2">
      <c r="AU7956" s="200">
        <v>0.7954</v>
      </c>
    </row>
    <row r="7957" spans="47:47" x14ac:dyDescent="0.2">
      <c r="AU7957" s="200">
        <v>0.79549999999999998</v>
      </c>
    </row>
    <row r="7958" spans="47:47" x14ac:dyDescent="0.2">
      <c r="AU7958" s="200">
        <v>0.79559999999999997</v>
      </c>
    </row>
    <row r="7959" spans="47:47" x14ac:dyDescent="0.2">
      <c r="AU7959" s="200">
        <v>0.79569999999999996</v>
      </c>
    </row>
    <row r="7960" spans="47:47" x14ac:dyDescent="0.2">
      <c r="AU7960" s="200">
        <v>0.79579999999999995</v>
      </c>
    </row>
    <row r="7961" spans="47:47" x14ac:dyDescent="0.2">
      <c r="AU7961" s="200">
        <v>0.79590000000000005</v>
      </c>
    </row>
    <row r="7962" spans="47:47" x14ac:dyDescent="0.2">
      <c r="AU7962" s="200">
        <v>0.79600000000000004</v>
      </c>
    </row>
    <row r="7963" spans="47:47" x14ac:dyDescent="0.2">
      <c r="AU7963" s="200">
        <v>0.79610000000000003</v>
      </c>
    </row>
    <row r="7964" spans="47:47" x14ac:dyDescent="0.2">
      <c r="AU7964" s="200">
        <v>0.79620000000000002</v>
      </c>
    </row>
    <row r="7965" spans="47:47" x14ac:dyDescent="0.2">
      <c r="AU7965" s="200">
        <v>0.79630000000000001</v>
      </c>
    </row>
    <row r="7966" spans="47:47" x14ac:dyDescent="0.2">
      <c r="AU7966" s="200">
        <v>0.7964</v>
      </c>
    </row>
    <row r="7967" spans="47:47" x14ac:dyDescent="0.2">
      <c r="AU7967" s="200">
        <v>0.79649999999999999</v>
      </c>
    </row>
    <row r="7968" spans="47:47" x14ac:dyDescent="0.2">
      <c r="AU7968" s="200">
        <v>0.79659999999999997</v>
      </c>
    </row>
    <row r="7969" spans="47:47" x14ac:dyDescent="0.2">
      <c r="AU7969" s="200">
        <v>0.79669999999999996</v>
      </c>
    </row>
    <row r="7970" spans="47:47" x14ac:dyDescent="0.2">
      <c r="AU7970" s="200">
        <v>0.79679999999999995</v>
      </c>
    </row>
    <row r="7971" spans="47:47" x14ac:dyDescent="0.2">
      <c r="AU7971" s="200">
        <v>0.79690000000000005</v>
      </c>
    </row>
    <row r="7972" spans="47:47" x14ac:dyDescent="0.2">
      <c r="AU7972" s="200">
        <v>0.79700000000000004</v>
      </c>
    </row>
    <row r="7973" spans="47:47" x14ac:dyDescent="0.2">
      <c r="AU7973" s="200">
        <v>0.79710000000000003</v>
      </c>
    </row>
    <row r="7974" spans="47:47" x14ac:dyDescent="0.2">
      <c r="AU7974" s="200">
        <v>0.79720000000000002</v>
      </c>
    </row>
    <row r="7975" spans="47:47" x14ac:dyDescent="0.2">
      <c r="AU7975" s="200">
        <v>0.79730000000000001</v>
      </c>
    </row>
    <row r="7976" spans="47:47" x14ac:dyDescent="0.2">
      <c r="AU7976" s="200">
        <v>0.7974</v>
      </c>
    </row>
    <row r="7977" spans="47:47" x14ac:dyDescent="0.2">
      <c r="AU7977" s="200">
        <v>0.79749999999999999</v>
      </c>
    </row>
    <row r="7978" spans="47:47" x14ac:dyDescent="0.2">
      <c r="AU7978" s="200">
        <v>0.79759999999999998</v>
      </c>
    </row>
    <row r="7979" spans="47:47" x14ac:dyDescent="0.2">
      <c r="AU7979" s="200">
        <v>0.79769999999999996</v>
      </c>
    </row>
    <row r="7980" spans="47:47" x14ac:dyDescent="0.2">
      <c r="AU7980" s="200">
        <v>0.79779999999999995</v>
      </c>
    </row>
    <row r="7981" spans="47:47" x14ac:dyDescent="0.2">
      <c r="AU7981" s="200">
        <v>0.79790000000000005</v>
      </c>
    </row>
    <row r="7982" spans="47:47" x14ac:dyDescent="0.2">
      <c r="AU7982" s="200">
        <v>0.79800000000000004</v>
      </c>
    </row>
    <row r="7983" spans="47:47" x14ac:dyDescent="0.2">
      <c r="AU7983" s="200">
        <v>0.79810000000000003</v>
      </c>
    </row>
    <row r="7984" spans="47:47" x14ac:dyDescent="0.2">
      <c r="AU7984" s="200">
        <v>0.79820000000000002</v>
      </c>
    </row>
    <row r="7985" spans="47:47" x14ac:dyDescent="0.2">
      <c r="AU7985" s="200">
        <v>0.79830000000000001</v>
      </c>
    </row>
    <row r="7986" spans="47:47" x14ac:dyDescent="0.2">
      <c r="AU7986" s="200">
        <v>0.7984</v>
      </c>
    </row>
    <row r="7987" spans="47:47" x14ac:dyDescent="0.2">
      <c r="AU7987" s="200">
        <v>0.79849999999999999</v>
      </c>
    </row>
    <row r="7988" spans="47:47" x14ac:dyDescent="0.2">
      <c r="AU7988" s="200">
        <v>0.79859999999999998</v>
      </c>
    </row>
    <row r="7989" spans="47:47" x14ac:dyDescent="0.2">
      <c r="AU7989" s="200">
        <v>0.79869999999999997</v>
      </c>
    </row>
    <row r="7990" spans="47:47" x14ac:dyDescent="0.2">
      <c r="AU7990" s="200">
        <v>0.79879999999999995</v>
      </c>
    </row>
    <row r="7991" spans="47:47" x14ac:dyDescent="0.2">
      <c r="AU7991" s="200">
        <v>0.79890000000000005</v>
      </c>
    </row>
    <row r="7992" spans="47:47" x14ac:dyDescent="0.2">
      <c r="AU7992" s="200">
        <v>0.79900000000000004</v>
      </c>
    </row>
    <row r="7993" spans="47:47" x14ac:dyDescent="0.2">
      <c r="AU7993" s="200">
        <v>0.79910000000000003</v>
      </c>
    </row>
    <row r="7994" spans="47:47" x14ac:dyDescent="0.2">
      <c r="AU7994" s="200">
        <v>0.79920000000000002</v>
      </c>
    </row>
    <row r="7995" spans="47:47" x14ac:dyDescent="0.2">
      <c r="AU7995" s="200">
        <v>0.79930000000000001</v>
      </c>
    </row>
    <row r="7996" spans="47:47" x14ac:dyDescent="0.2">
      <c r="AU7996" s="200">
        <v>0.7994</v>
      </c>
    </row>
    <row r="7997" spans="47:47" x14ac:dyDescent="0.2">
      <c r="AU7997" s="200">
        <v>0.79949999999999999</v>
      </c>
    </row>
    <row r="7998" spans="47:47" x14ac:dyDescent="0.2">
      <c r="AU7998" s="200">
        <v>0.79959999999999998</v>
      </c>
    </row>
    <row r="7999" spans="47:47" x14ac:dyDescent="0.2">
      <c r="AU7999" s="200">
        <v>0.79969999999999997</v>
      </c>
    </row>
    <row r="8000" spans="47:47" x14ac:dyDescent="0.2">
      <c r="AU8000" s="200">
        <v>0.79979999999999996</v>
      </c>
    </row>
    <row r="8001" spans="47:47" x14ac:dyDescent="0.2">
      <c r="AU8001" s="200">
        <v>0.79990000000000006</v>
      </c>
    </row>
    <row r="8002" spans="47:47" x14ac:dyDescent="0.2">
      <c r="AU8002" s="200">
        <v>0.8</v>
      </c>
    </row>
    <row r="8003" spans="47:47" x14ac:dyDescent="0.2">
      <c r="AU8003" s="200">
        <v>0.80010000000000003</v>
      </c>
    </row>
    <row r="8004" spans="47:47" x14ac:dyDescent="0.2">
      <c r="AU8004" s="200">
        <v>0.80020000000000002</v>
      </c>
    </row>
    <row r="8005" spans="47:47" x14ac:dyDescent="0.2">
      <c r="AU8005" s="200">
        <v>0.80030000000000001</v>
      </c>
    </row>
    <row r="8006" spans="47:47" x14ac:dyDescent="0.2">
      <c r="AU8006" s="200">
        <v>0.8004</v>
      </c>
    </row>
    <row r="8007" spans="47:47" x14ac:dyDescent="0.2">
      <c r="AU8007" s="200">
        <v>0.80049999999999999</v>
      </c>
    </row>
    <row r="8008" spans="47:47" x14ac:dyDescent="0.2">
      <c r="AU8008" s="200">
        <v>0.80059999999999998</v>
      </c>
    </row>
    <row r="8009" spans="47:47" x14ac:dyDescent="0.2">
      <c r="AU8009" s="200">
        <v>0.80069999999999997</v>
      </c>
    </row>
    <row r="8010" spans="47:47" x14ac:dyDescent="0.2">
      <c r="AU8010" s="200">
        <v>0.80079999999999996</v>
      </c>
    </row>
    <row r="8011" spans="47:47" x14ac:dyDescent="0.2">
      <c r="AU8011" s="200">
        <v>0.80089999999999995</v>
      </c>
    </row>
    <row r="8012" spans="47:47" x14ac:dyDescent="0.2">
      <c r="AU8012" s="200">
        <v>0.80100000000000005</v>
      </c>
    </row>
    <row r="8013" spans="47:47" x14ac:dyDescent="0.2">
      <c r="AU8013" s="200">
        <v>0.80110000000000003</v>
      </c>
    </row>
    <row r="8014" spans="47:47" x14ac:dyDescent="0.2">
      <c r="AU8014" s="200">
        <v>0.80120000000000002</v>
      </c>
    </row>
    <row r="8015" spans="47:47" x14ac:dyDescent="0.2">
      <c r="AU8015" s="200">
        <v>0.80130000000000001</v>
      </c>
    </row>
    <row r="8016" spans="47:47" x14ac:dyDescent="0.2">
      <c r="AU8016" s="200">
        <v>0.8014</v>
      </c>
    </row>
    <row r="8017" spans="47:47" x14ac:dyDescent="0.2">
      <c r="AU8017" s="200">
        <v>0.80149999999999999</v>
      </c>
    </row>
    <row r="8018" spans="47:47" x14ac:dyDescent="0.2">
      <c r="AU8018" s="200">
        <v>0.80159999999999998</v>
      </c>
    </row>
    <row r="8019" spans="47:47" x14ac:dyDescent="0.2">
      <c r="AU8019" s="200">
        <v>0.80169999999999997</v>
      </c>
    </row>
    <row r="8020" spans="47:47" x14ac:dyDescent="0.2">
      <c r="AU8020" s="200">
        <v>0.80179999999999996</v>
      </c>
    </row>
    <row r="8021" spans="47:47" x14ac:dyDescent="0.2">
      <c r="AU8021" s="200">
        <v>0.80189999999999995</v>
      </c>
    </row>
    <row r="8022" spans="47:47" x14ac:dyDescent="0.2">
      <c r="AU8022" s="200">
        <v>0.80200000000000005</v>
      </c>
    </row>
    <row r="8023" spans="47:47" x14ac:dyDescent="0.2">
      <c r="AU8023" s="200">
        <v>0.80210000000000004</v>
      </c>
    </row>
    <row r="8024" spans="47:47" x14ac:dyDescent="0.2">
      <c r="AU8024" s="200">
        <v>0.80220000000000002</v>
      </c>
    </row>
    <row r="8025" spans="47:47" x14ac:dyDescent="0.2">
      <c r="AU8025" s="200">
        <v>0.80230000000000001</v>
      </c>
    </row>
    <row r="8026" spans="47:47" x14ac:dyDescent="0.2">
      <c r="AU8026" s="200">
        <v>0.8024</v>
      </c>
    </row>
    <row r="8027" spans="47:47" x14ac:dyDescent="0.2">
      <c r="AU8027" s="200">
        <v>0.80249999999999999</v>
      </c>
    </row>
    <row r="8028" spans="47:47" x14ac:dyDescent="0.2">
      <c r="AU8028" s="200">
        <v>0.80259999999999998</v>
      </c>
    </row>
    <row r="8029" spans="47:47" x14ac:dyDescent="0.2">
      <c r="AU8029" s="200">
        <v>0.80269999999999997</v>
      </c>
    </row>
    <row r="8030" spans="47:47" x14ac:dyDescent="0.2">
      <c r="AU8030" s="200">
        <v>0.80279999999999996</v>
      </c>
    </row>
    <row r="8031" spans="47:47" x14ac:dyDescent="0.2">
      <c r="AU8031" s="200">
        <v>0.80289999999999995</v>
      </c>
    </row>
    <row r="8032" spans="47:47" x14ac:dyDescent="0.2">
      <c r="AU8032" s="200">
        <v>0.80300000000000005</v>
      </c>
    </row>
    <row r="8033" spans="47:47" x14ac:dyDescent="0.2">
      <c r="AU8033" s="200">
        <v>0.80310000000000004</v>
      </c>
    </row>
    <row r="8034" spans="47:47" x14ac:dyDescent="0.2">
      <c r="AU8034" s="200">
        <v>0.80320000000000003</v>
      </c>
    </row>
    <row r="8035" spans="47:47" x14ac:dyDescent="0.2">
      <c r="AU8035" s="200">
        <v>0.80330000000000001</v>
      </c>
    </row>
    <row r="8036" spans="47:47" x14ac:dyDescent="0.2">
      <c r="AU8036" s="200">
        <v>0.8034</v>
      </c>
    </row>
    <row r="8037" spans="47:47" x14ac:dyDescent="0.2">
      <c r="AU8037" s="200">
        <v>0.80349999999999999</v>
      </c>
    </row>
    <row r="8038" spans="47:47" x14ac:dyDescent="0.2">
      <c r="AU8038" s="200">
        <v>0.80359999999999998</v>
      </c>
    </row>
    <row r="8039" spans="47:47" x14ac:dyDescent="0.2">
      <c r="AU8039" s="200">
        <v>0.80369999999999997</v>
      </c>
    </row>
    <row r="8040" spans="47:47" x14ac:dyDescent="0.2">
      <c r="AU8040" s="200">
        <v>0.80379999999999996</v>
      </c>
    </row>
    <row r="8041" spans="47:47" x14ac:dyDescent="0.2">
      <c r="AU8041" s="200">
        <v>0.80389999999999995</v>
      </c>
    </row>
    <row r="8042" spans="47:47" x14ac:dyDescent="0.2">
      <c r="AU8042" s="200">
        <v>0.80400000000000005</v>
      </c>
    </row>
    <row r="8043" spans="47:47" x14ac:dyDescent="0.2">
      <c r="AU8043" s="200">
        <v>0.80410000000000004</v>
      </c>
    </row>
    <row r="8044" spans="47:47" x14ac:dyDescent="0.2">
      <c r="AU8044" s="200">
        <v>0.80420000000000003</v>
      </c>
    </row>
    <row r="8045" spans="47:47" x14ac:dyDescent="0.2">
      <c r="AU8045" s="200">
        <v>0.80430000000000001</v>
      </c>
    </row>
    <row r="8046" spans="47:47" x14ac:dyDescent="0.2">
      <c r="AU8046" s="200">
        <v>0.8044</v>
      </c>
    </row>
    <row r="8047" spans="47:47" x14ac:dyDescent="0.2">
      <c r="AU8047" s="200">
        <v>0.80449999999999999</v>
      </c>
    </row>
    <row r="8048" spans="47:47" x14ac:dyDescent="0.2">
      <c r="AU8048" s="200">
        <v>0.80459999999999998</v>
      </c>
    </row>
    <row r="8049" spans="47:47" x14ac:dyDescent="0.2">
      <c r="AU8049" s="200">
        <v>0.80469999999999997</v>
      </c>
    </row>
    <row r="8050" spans="47:47" x14ac:dyDescent="0.2">
      <c r="AU8050" s="200">
        <v>0.80479999999999996</v>
      </c>
    </row>
    <row r="8051" spans="47:47" x14ac:dyDescent="0.2">
      <c r="AU8051" s="200">
        <v>0.80489999999999995</v>
      </c>
    </row>
    <row r="8052" spans="47:47" x14ac:dyDescent="0.2">
      <c r="AU8052" s="200">
        <v>0.80500000000000005</v>
      </c>
    </row>
    <row r="8053" spans="47:47" x14ac:dyDescent="0.2">
      <c r="AU8053" s="200">
        <v>0.80510000000000004</v>
      </c>
    </row>
    <row r="8054" spans="47:47" x14ac:dyDescent="0.2">
      <c r="AU8054" s="200">
        <v>0.80520000000000003</v>
      </c>
    </row>
    <row r="8055" spans="47:47" x14ac:dyDescent="0.2">
      <c r="AU8055" s="200">
        <v>0.80530000000000002</v>
      </c>
    </row>
    <row r="8056" spans="47:47" x14ac:dyDescent="0.2">
      <c r="AU8056" s="200">
        <v>0.8054</v>
      </c>
    </row>
    <row r="8057" spans="47:47" x14ac:dyDescent="0.2">
      <c r="AU8057" s="200">
        <v>0.80549999999999999</v>
      </c>
    </row>
    <row r="8058" spans="47:47" x14ac:dyDescent="0.2">
      <c r="AU8058" s="200">
        <v>0.80559999999999998</v>
      </c>
    </row>
    <row r="8059" spans="47:47" x14ac:dyDescent="0.2">
      <c r="AU8059" s="200">
        <v>0.80569999999999997</v>
      </c>
    </row>
    <row r="8060" spans="47:47" x14ac:dyDescent="0.2">
      <c r="AU8060" s="200">
        <v>0.80579999999999996</v>
      </c>
    </row>
    <row r="8061" spans="47:47" x14ac:dyDescent="0.2">
      <c r="AU8061" s="200">
        <v>0.80589999999999995</v>
      </c>
    </row>
    <row r="8062" spans="47:47" x14ac:dyDescent="0.2">
      <c r="AU8062" s="200">
        <v>0.80600000000000005</v>
      </c>
    </row>
    <row r="8063" spans="47:47" x14ac:dyDescent="0.2">
      <c r="AU8063" s="200">
        <v>0.80610000000000004</v>
      </c>
    </row>
    <row r="8064" spans="47:47" x14ac:dyDescent="0.2">
      <c r="AU8064" s="200">
        <v>0.80620000000000003</v>
      </c>
    </row>
    <row r="8065" spans="47:47" x14ac:dyDescent="0.2">
      <c r="AU8065" s="200">
        <v>0.80630000000000002</v>
      </c>
    </row>
    <row r="8066" spans="47:47" x14ac:dyDescent="0.2">
      <c r="AU8066" s="200">
        <v>0.80640000000000001</v>
      </c>
    </row>
    <row r="8067" spans="47:47" x14ac:dyDescent="0.2">
      <c r="AU8067" s="200">
        <v>0.80649999999999999</v>
      </c>
    </row>
    <row r="8068" spans="47:47" x14ac:dyDescent="0.2">
      <c r="AU8068" s="200">
        <v>0.80659999999999998</v>
      </c>
    </row>
    <row r="8069" spans="47:47" x14ac:dyDescent="0.2">
      <c r="AU8069" s="200">
        <v>0.80669999999999997</v>
      </c>
    </row>
    <row r="8070" spans="47:47" x14ac:dyDescent="0.2">
      <c r="AU8070" s="200">
        <v>0.80679999999999996</v>
      </c>
    </row>
    <row r="8071" spans="47:47" x14ac:dyDescent="0.2">
      <c r="AU8071" s="200">
        <v>0.80689999999999995</v>
      </c>
    </row>
    <row r="8072" spans="47:47" x14ac:dyDescent="0.2">
      <c r="AU8072" s="200">
        <v>0.80700000000000005</v>
      </c>
    </row>
    <row r="8073" spans="47:47" x14ac:dyDescent="0.2">
      <c r="AU8073" s="200">
        <v>0.80710000000000004</v>
      </c>
    </row>
    <row r="8074" spans="47:47" x14ac:dyDescent="0.2">
      <c r="AU8074" s="200">
        <v>0.80720000000000003</v>
      </c>
    </row>
    <row r="8075" spans="47:47" x14ac:dyDescent="0.2">
      <c r="AU8075" s="200">
        <v>0.80730000000000002</v>
      </c>
    </row>
    <row r="8076" spans="47:47" x14ac:dyDescent="0.2">
      <c r="AU8076" s="200">
        <v>0.80740000000000001</v>
      </c>
    </row>
    <row r="8077" spans="47:47" x14ac:dyDescent="0.2">
      <c r="AU8077" s="200">
        <v>0.8075</v>
      </c>
    </row>
    <row r="8078" spans="47:47" x14ac:dyDescent="0.2">
      <c r="AU8078" s="200">
        <v>0.80759999999999998</v>
      </c>
    </row>
    <row r="8079" spans="47:47" x14ac:dyDescent="0.2">
      <c r="AU8079" s="200">
        <v>0.80769999999999997</v>
      </c>
    </row>
    <row r="8080" spans="47:47" x14ac:dyDescent="0.2">
      <c r="AU8080" s="200">
        <v>0.80779999999999996</v>
      </c>
    </row>
    <row r="8081" spans="47:47" x14ac:dyDescent="0.2">
      <c r="AU8081" s="200">
        <v>0.80789999999999995</v>
      </c>
    </row>
    <row r="8082" spans="47:47" x14ac:dyDescent="0.2">
      <c r="AU8082" s="200">
        <v>0.80800000000000005</v>
      </c>
    </row>
    <row r="8083" spans="47:47" x14ac:dyDescent="0.2">
      <c r="AU8083" s="200">
        <v>0.80810000000000004</v>
      </c>
    </row>
    <row r="8084" spans="47:47" x14ac:dyDescent="0.2">
      <c r="AU8084" s="200">
        <v>0.80820000000000003</v>
      </c>
    </row>
    <row r="8085" spans="47:47" x14ac:dyDescent="0.2">
      <c r="AU8085" s="200">
        <v>0.80830000000000002</v>
      </c>
    </row>
    <row r="8086" spans="47:47" x14ac:dyDescent="0.2">
      <c r="AU8086" s="200">
        <v>0.80840000000000001</v>
      </c>
    </row>
    <row r="8087" spans="47:47" x14ac:dyDescent="0.2">
      <c r="AU8087" s="200">
        <v>0.8085</v>
      </c>
    </row>
    <row r="8088" spans="47:47" x14ac:dyDescent="0.2">
      <c r="AU8088" s="200">
        <v>0.80859999999999999</v>
      </c>
    </row>
    <row r="8089" spans="47:47" x14ac:dyDescent="0.2">
      <c r="AU8089" s="200">
        <v>0.80869999999999997</v>
      </c>
    </row>
    <row r="8090" spans="47:47" x14ac:dyDescent="0.2">
      <c r="AU8090" s="200">
        <v>0.80879999999999996</v>
      </c>
    </row>
    <row r="8091" spans="47:47" x14ac:dyDescent="0.2">
      <c r="AU8091" s="200">
        <v>0.80889999999999995</v>
      </c>
    </row>
    <row r="8092" spans="47:47" x14ac:dyDescent="0.2">
      <c r="AU8092" s="200">
        <v>0.80900000000000005</v>
      </c>
    </row>
    <row r="8093" spans="47:47" x14ac:dyDescent="0.2">
      <c r="AU8093" s="200">
        <v>0.80910000000000004</v>
      </c>
    </row>
    <row r="8094" spans="47:47" x14ac:dyDescent="0.2">
      <c r="AU8094" s="200">
        <v>0.80920000000000003</v>
      </c>
    </row>
    <row r="8095" spans="47:47" x14ac:dyDescent="0.2">
      <c r="AU8095" s="200">
        <v>0.80930000000000002</v>
      </c>
    </row>
    <row r="8096" spans="47:47" x14ac:dyDescent="0.2">
      <c r="AU8096" s="200">
        <v>0.80940000000000001</v>
      </c>
    </row>
    <row r="8097" spans="47:47" x14ac:dyDescent="0.2">
      <c r="AU8097" s="200">
        <v>0.8095</v>
      </c>
    </row>
    <row r="8098" spans="47:47" x14ac:dyDescent="0.2">
      <c r="AU8098" s="200">
        <v>0.80959999999999999</v>
      </c>
    </row>
    <row r="8099" spans="47:47" x14ac:dyDescent="0.2">
      <c r="AU8099" s="200">
        <v>0.80969999999999998</v>
      </c>
    </row>
    <row r="8100" spans="47:47" x14ac:dyDescent="0.2">
      <c r="AU8100" s="200">
        <v>0.80979999999999996</v>
      </c>
    </row>
    <row r="8101" spans="47:47" x14ac:dyDescent="0.2">
      <c r="AU8101" s="200">
        <v>0.80989999999999995</v>
      </c>
    </row>
    <row r="8102" spans="47:47" x14ac:dyDescent="0.2">
      <c r="AU8102" s="200">
        <v>0.81</v>
      </c>
    </row>
    <row r="8103" spans="47:47" x14ac:dyDescent="0.2">
      <c r="AU8103" s="200">
        <v>0.81010000000000004</v>
      </c>
    </row>
    <row r="8104" spans="47:47" x14ac:dyDescent="0.2">
      <c r="AU8104" s="200">
        <v>0.81020000000000003</v>
      </c>
    </row>
    <row r="8105" spans="47:47" x14ac:dyDescent="0.2">
      <c r="AU8105" s="200">
        <v>0.81030000000000002</v>
      </c>
    </row>
    <row r="8106" spans="47:47" x14ac:dyDescent="0.2">
      <c r="AU8106" s="200">
        <v>0.81040000000000001</v>
      </c>
    </row>
    <row r="8107" spans="47:47" x14ac:dyDescent="0.2">
      <c r="AU8107" s="200">
        <v>0.8105</v>
      </c>
    </row>
    <row r="8108" spans="47:47" x14ac:dyDescent="0.2">
      <c r="AU8108" s="200">
        <v>0.81059999999999999</v>
      </c>
    </row>
    <row r="8109" spans="47:47" x14ac:dyDescent="0.2">
      <c r="AU8109" s="200">
        <v>0.81069999999999998</v>
      </c>
    </row>
    <row r="8110" spans="47:47" x14ac:dyDescent="0.2">
      <c r="AU8110" s="200">
        <v>0.81079999999999997</v>
      </c>
    </row>
    <row r="8111" spans="47:47" x14ac:dyDescent="0.2">
      <c r="AU8111" s="200">
        <v>0.81089999999999995</v>
      </c>
    </row>
    <row r="8112" spans="47:47" x14ac:dyDescent="0.2">
      <c r="AU8112" s="200">
        <v>0.81100000000000005</v>
      </c>
    </row>
    <row r="8113" spans="47:47" x14ac:dyDescent="0.2">
      <c r="AU8113" s="200">
        <v>0.81110000000000004</v>
      </c>
    </row>
    <row r="8114" spans="47:47" x14ac:dyDescent="0.2">
      <c r="AU8114" s="200">
        <v>0.81120000000000003</v>
      </c>
    </row>
    <row r="8115" spans="47:47" x14ac:dyDescent="0.2">
      <c r="AU8115" s="200">
        <v>0.81130000000000002</v>
      </c>
    </row>
    <row r="8116" spans="47:47" x14ac:dyDescent="0.2">
      <c r="AU8116" s="200">
        <v>0.81140000000000001</v>
      </c>
    </row>
    <row r="8117" spans="47:47" x14ac:dyDescent="0.2">
      <c r="AU8117" s="200">
        <v>0.8115</v>
      </c>
    </row>
    <row r="8118" spans="47:47" x14ac:dyDescent="0.2">
      <c r="AU8118" s="200">
        <v>0.81159999999999999</v>
      </c>
    </row>
    <row r="8119" spans="47:47" x14ac:dyDescent="0.2">
      <c r="AU8119" s="200">
        <v>0.81169999999999998</v>
      </c>
    </row>
    <row r="8120" spans="47:47" x14ac:dyDescent="0.2">
      <c r="AU8120" s="200">
        <v>0.81179999999999997</v>
      </c>
    </row>
    <row r="8121" spans="47:47" x14ac:dyDescent="0.2">
      <c r="AU8121" s="200">
        <v>0.81189999999999996</v>
      </c>
    </row>
    <row r="8122" spans="47:47" x14ac:dyDescent="0.2">
      <c r="AU8122" s="200">
        <v>0.81200000000000006</v>
      </c>
    </row>
    <row r="8123" spans="47:47" x14ac:dyDescent="0.2">
      <c r="AU8123" s="200">
        <v>0.81210000000000004</v>
      </c>
    </row>
    <row r="8124" spans="47:47" x14ac:dyDescent="0.2">
      <c r="AU8124" s="200">
        <v>0.81220000000000003</v>
      </c>
    </row>
    <row r="8125" spans="47:47" x14ac:dyDescent="0.2">
      <c r="AU8125" s="200">
        <v>0.81230000000000002</v>
      </c>
    </row>
    <row r="8126" spans="47:47" x14ac:dyDescent="0.2">
      <c r="AU8126" s="200">
        <v>0.81240000000000001</v>
      </c>
    </row>
    <row r="8127" spans="47:47" x14ac:dyDescent="0.2">
      <c r="AU8127" s="200">
        <v>0.8125</v>
      </c>
    </row>
    <row r="8128" spans="47:47" x14ac:dyDescent="0.2">
      <c r="AU8128" s="200">
        <v>0.81259999999999999</v>
      </c>
    </row>
    <row r="8129" spans="47:47" x14ac:dyDescent="0.2">
      <c r="AU8129" s="200">
        <v>0.81269999999999998</v>
      </c>
    </row>
    <row r="8130" spans="47:47" x14ac:dyDescent="0.2">
      <c r="AU8130" s="200">
        <v>0.81279999999999997</v>
      </c>
    </row>
    <row r="8131" spans="47:47" x14ac:dyDescent="0.2">
      <c r="AU8131" s="200">
        <v>0.81289999999999996</v>
      </c>
    </row>
    <row r="8132" spans="47:47" x14ac:dyDescent="0.2">
      <c r="AU8132" s="200">
        <v>0.81299999999999994</v>
      </c>
    </row>
    <row r="8133" spans="47:47" x14ac:dyDescent="0.2">
      <c r="AU8133" s="200">
        <v>0.81310000000000004</v>
      </c>
    </row>
    <row r="8134" spans="47:47" x14ac:dyDescent="0.2">
      <c r="AU8134" s="200">
        <v>0.81320000000000003</v>
      </c>
    </row>
    <row r="8135" spans="47:47" x14ac:dyDescent="0.2">
      <c r="AU8135" s="200">
        <v>0.81330000000000002</v>
      </c>
    </row>
    <row r="8136" spans="47:47" x14ac:dyDescent="0.2">
      <c r="AU8136" s="200">
        <v>0.81340000000000001</v>
      </c>
    </row>
    <row r="8137" spans="47:47" x14ac:dyDescent="0.2">
      <c r="AU8137" s="200">
        <v>0.8135</v>
      </c>
    </row>
    <row r="8138" spans="47:47" x14ac:dyDescent="0.2">
      <c r="AU8138" s="200">
        <v>0.81359999999999999</v>
      </c>
    </row>
    <row r="8139" spans="47:47" x14ac:dyDescent="0.2">
      <c r="AU8139" s="200">
        <v>0.81369999999999998</v>
      </c>
    </row>
    <row r="8140" spans="47:47" x14ac:dyDescent="0.2">
      <c r="AU8140" s="200">
        <v>0.81379999999999997</v>
      </c>
    </row>
    <row r="8141" spans="47:47" x14ac:dyDescent="0.2">
      <c r="AU8141" s="200">
        <v>0.81389999999999996</v>
      </c>
    </row>
    <row r="8142" spans="47:47" x14ac:dyDescent="0.2">
      <c r="AU8142" s="200">
        <v>0.81399999999999995</v>
      </c>
    </row>
    <row r="8143" spans="47:47" x14ac:dyDescent="0.2">
      <c r="AU8143" s="200">
        <v>0.81410000000000005</v>
      </c>
    </row>
    <row r="8144" spans="47:47" x14ac:dyDescent="0.2">
      <c r="AU8144" s="200">
        <v>0.81420000000000003</v>
      </c>
    </row>
    <row r="8145" spans="47:47" x14ac:dyDescent="0.2">
      <c r="AU8145" s="200">
        <v>0.81430000000000002</v>
      </c>
    </row>
    <row r="8146" spans="47:47" x14ac:dyDescent="0.2">
      <c r="AU8146" s="200">
        <v>0.81440000000000001</v>
      </c>
    </row>
    <row r="8147" spans="47:47" x14ac:dyDescent="0.2">
      <c r="AU8147" s="200">
        <v>0.8145</v>
      </c>
    </row>
    <row r="8148" spans="47:47" x14ac:dyDescent="0.2">
      <c r="AU8148" s="200">
        <v>0.81459999999999999</v>
      </c>
    </row>
    <row r="8149" spans="47:47" x14ac:dyDescent="0.2">
      <c r="AU8149" s="200">
        <v>0.81469999999999998</v>
      </c>
    </row>
    <row r="8150" spans="47:47" x14ac:dyDescent="0.2">
      <c r="AU8150" s="200">
        <v>0.81479999999999997</v>
      </c>
    </row>
    <row r="8151" spans="47:47" x14ac:dyDescent="0.2">
      <c r="AU8151" s="200">
        <v>0.81489999999999996</v>
      </c>
    </row>
    <row r="8152" spans="47:47" x14ac:dyDescent="0.2">
      <c r="AU8152" s="200">
        <v>0.81499999999999995</v>
      </c>
    </row>
    <row r="8153" spans="47:47" x14ac:dyDescent="0.2">
      <c r="AU8153" s="200">
        <v>0.81510000000000005</v>
      </c>
    </row>
    <row r="8154" spans="47:47" x14ac:dyDescent="0.2">
      <c r="AU8154" s="200">
        <v>0.81520000000000004</v>
      </c>
    </row>
    <row r="8155" spans="47:47" x14ac:dyDescent="0.2">
      <c r="AU8155" s="200">
        <v>0.81530000000000002</v>
      </c>
    </row>
    <row r="8156" spans="47:47" x14ac:dyDescent="0.2">
      <c r="AU8156" s="200">
        <v>0.81540000000000001</v>
      </c>
    </row>
    <row r="8157" spans="47:47" x14ac:dyDescent="0.2">
      <c r="AU8157" s="200">
        <v>0.8155</v>
      </c>
    </row>
    <row r="8158" spans="47:47" x14ac:dyDescent="0.2">
      <c r="AU8158" s="200">
        <v>0.81559999999999999</v>
      </c>
    </row>
    <row r="8159" spans="47:47" x14ac:dyDescent="0.2">
      <c r="AU8159" s="200">
        <v>0.81569999999999998</v>
      </c>
    </row>
    <row r="8160" spans="47:47" x14ac:dyDescent="0.2">
      <c r="AU8160" s="200">
        <v>0.81579999999999997</v>
      </c>
    </row>
    <row r="8161" spans="47:47" x14ac:dyDescent="0.2">
      <c r="AU8161" s="200">
        <v>0.81589999999999996</v>
      </c>
    </row>
    <row r="8162" spans="47:47" x14ac:dyDescent="0.2">
      <c r="AU8162" s="200">
        <v>0.81599999999999995</v>
      </c>
    </row>
    <row r="8163" spans="47:47" x14ac:dyDescent="0.2">
      <c r="AU8163" s="200">
        <v>0.81610000000000005</v>
      </c>
    </row>
    <row r="8164" spans="47:47" x14ac:dyDescent="0.2">
      <c r="AU8164" s="200">
        <v>0.81620000000000004</v>
      </c>
    </row>
    <row r="8165" spans="47:47" x14ac:dyDescent="0.2">
      <c r="AU8165" s="200">
        <v>0.81630000000000003</v>
      </c>
    </row>
    <row r="8166" spans="47:47" x14ac:dyDescent="0.2">
      <c r="AU8166" s="200">
        <v>0.81640000000000001</v>
      </c>
    </row>
    <row r="8167" spans="47:47" x14ac:dyDescent="0.2">
      <c r="AU8167" s="200">
        <v>0.8165</v>
      </c>
    </row>
    <row r="8168" spans="47:47" x14ac:dyDescent="0.2">
      <c r="AU8168" s="200">
        <v>0.81659999999999999</v>
      </c>
    </row>
    <row r="8169" spans="47:47" x14ac:dyDescent="0.2">
      <c r="AU8169" s="200">
        <v>0.81669999999999998</v>
      </c>
    </row>
    <row r="8170" spans="47:47" x14ac:dyDescent="0.2">
      <c r="AU8170" s="200">
        <v>0.81679999999999997</v>
      </c>
    </row>
    <row r="8171" spans="47:47" x14ac:dyDescent="0.2">
      <c r="AU8171" s="200">
        <v>0.81689999999999996</v>
      </c>
    </row>
    <row r="8172" spans="47:47" x14ac:dyDescent="0.2">
      <c r="AU8172" s="200">
        <v>0.81699999999999995</v>
      </c>
    </row>
    <row r="8173" spans="47:47" x14ac:dyDescent="0.2">
      <c r="AU8173" s="200">
        <v>0.81710000000000005</v>
      </c>
    </row>
    <row r="8174" spans="47:47" x14ac:dyDescent="0.2">
      <c r="AU8174" s="200">
        <v>0.81720000000000004</v>
      </c>
    </row>
    <row r="8175" spans="47:47" x14ac:dyDescent="0.2">
      <c r="AU8175" s="200">
        <v>0.81730000000000003</v>
      </c>
    </row>
    <row r="8176" spans="47:47" x14ac:dyDescent="0.2">
      <c r="AU8176" s="200">
        <v>0.81740000000000002</v>
      </c>
    </row>
    <row r="8177" spans="47:47" x14ac:dyDescent="0.2">
      <c r="AU8177" s="200">
        <v>0.8175</v>
      </c>
    </row>
    <row r="8178" spans="47:47" x14ac:dyDescent="0.2">
      <c r="AU8178" s="200">
        <v>0.81759999999999999</v>
      </c>
    </row>
    <row r="8179" spans="47:47" x14ac:dyDescent="0.2">
      <c r="AU8179" s="200">
        <v>0.81769999999999998</v>
      </c>
    </row>
    <row r="8180" spans="47:47" x14ac:dyDescent="0.2">
      <c r="AU8180" s="200">
        <v>0.81779999999999997</v>
      </c>
    </row>
    <row r="8181" spans="47:47" x14ac:dyDescent="0.2">
      <c r="AU8181" s="200">
        <v>0.81789999999999996</v>
      </c>
    </row>
    <row r="8182" spans="47:47" x14ac:dyDescent="0.2">
      <c r="AU8182" s="200">
        <v>0.81799999999999995</v>
      </c>
    </row>
    <row r="8183" spans="47:47" x14ac:dyDescent="0.2">
      <c r="AU8183" s="200">
        <v>0.81810000000000005</v>
      </c>
    </row>
    <row r="8184" spans="47:47" x14ac:dyDescent="0.2">
      <c r="AU8184" s="200">
        <v>0.81820000000000004</v>
      </c>
    </row>
    <row r="8185" spans="47:47" x14ac:dyDescent="0.2">
      <c r="AU8185" s="200">
        <v>0.81830000000000003</v>
      </c>
    </row>
    <row r="8186" spans="47:47" x14ac:dyDescent="0.2">
      <c r="AU8186" s="200">
        <v>0.81840000000000002</v>
      </c>
    </row>
    <row r="8187" spans="47:47" x14ac:dyDescent="0.2">
      <c r="AU8187" s="200">
        <v>0.81850000000000001</v>
      </c>
    </row>
    <row r="8188" spans="47:47" x14ac:dyDescent="0.2">
      <c r="AU8188" s="200">
        <v>0.81859999999999999</v>
      </c>
    </row>
    <row r="8189" spans="47:47" x14ac:dyDescent="0.2">
      <c r="AU8189" s="200">
        <v>0.81869999999999998</v>
      </c>
    </row>
    <row r="8190" spans="47:47" x14ac:dyDescent="0.2">
      <c r="AU8190" s="200">
        <v>0.81879999999999997</v>
      </c>
    </row>
    <row r="8191" spans="47:47" x14ac:dyDescent="0.2">
      <c r="AU8191" s="200">
        <v>0.81889999999999996</v>
      </c>
    </row>
    <row r="8192" spans="47:47" x14ac:dyDescent="0.2">
      <c r="AU8192" s="200">
        <v>0.81899999999999995</v>
      </c>
    </row>
    <row r="8193" spans="47:47" x14ac:dyDescent="0.2">
      <c r="AU8193" s="200">
        <v>0.81910000000000005</v>
      </c>
    </row>
    <row r="8194" spans="47:47" x14ac:dyDescent="0.2">
      <c r="AU8194" s="200">
        <v>0.81920000000000004</v>
      </c>
    </row>
    <row r="8195" spans="47:47" x14ac:dyDescent="0.2">
      <c r="AU8195" s="200">
        <v>0.81930000000000003</v>
      </c>
    </row>
    <row r="8196" spans="47:47" x14ac:dyDescent="0.2">
      <c r="AU8196" s="200">
        <v>0.81940000000000002</v>
      </c>
    </row>
    <row r="8197" spans="47:47" x14ac:dyDescent="0.2">
      <c r="AU8197" s="200">
        <v>0.81950000000000001</v>
      </c>
    </row>
    <row r="8198" spans="47:47" x14ac:dyDescent="0.2">
      <c r="AU8198" s="200">
        <v>0.8196</v>
      </c>
    </row>
    <row r="8199" spans="47:47" x14ac:dyDescent="0.2">
      <c r="AU8199" s="200">
        <v>0.81969999999999998</v>
      </c>
    </row>
    <row r="8200" spans="47:47" x14ac:dyDescent="0.2">
      <c r="AU8200" s="200">
        <v>0.81979999999999997</v>
      </c>
    </row>
    <row r="8201" spans="47:47" x14ac:dyDescent="0.2">
      <c r="AU8201" s="200">
        <v>0.81989999999999996</v>
      </c>
    </row>
    <row r="8202" spans="47:47" x14ac:dyDescent="0.2">
      <c r="AU8202" s="200">
        <v>0.82</v>
      </c>
    </row>
    <row r="8203" spans="47:47" x14ac:dyDescent="0.2">
      <c r="AU8203" s="200">
        <v>0.82010000000000005</v>
      </c>
    </row>
    <row r="8204" spans="47:47" x14ac:dyDescent="0.2">
      <c r="AU8204" s="200">
        <v>0.82020000000000004</v>
      </c>
    </row>
    <row r="8205" spans="47:47" x14ac:dyDescent="0.2">
      <c r="AU8205" s="200">
        <v>0.82030000000000003</v>
      </c>
    </row>
    <row r="8206" spans="47:47" x14ac:dyDescent="0.2">
      <c r="AU8206" s="200">
        <v>0.82040000000000002</v>
      </c>
    </row>
    <row r="8207" spans="47:47" x14ac:dyDescent="0.2">
      <c r="AU8207" s="200">
        <v>0.82050000000000001</v>
      </c>
    </row>
    <row r="8208" spans="47:47" x14ac:dyDescent="0.2">
      <c r="AU8208" s="200">
        <v>0.8206</v>
      </c>
    </row>
    <row r="8209" spans="47:47" x14ac:dyDescent="0.2">
      <c r="AU8209" s="200">
        <v>0.82069999999999999</v>
      </c>
    </row>
    <row r="8210" spans="47:47" x14ac:dyDescent="0.2">
      <c r="AU8210" s="200">
        <v>0.82079999999999997</v>
      </c>
    </row>
    <row r="8211" spans="47:47" x14ac:dyDescent="0.2">
      <c r="AU8211" s="200">
        <v>0.82089999999999996</v>
      </c>
    </row>
    <row r="8212" spans="47:47" x14ac:dyDescent="0.2">
      <c r="AU8212" s="200">
        <v>0.82099999999999995</v>
      </c>
    </row>
    <row r="8213" spans="47:47" x14ac:dyDescent="0.2">
      <c r="AU8213" s="200">
        <v>0.82110000000000005</v>
      </c>
    </row>
    <row r="8214" spans="47:47" x14ac:dyDescent="0.2">
      <c r="AU8214" s="200">
        <v>0.82120000000000004</v>
      </c>
    </row>
    <row r="8215" spans="47:47" x14ac:dyDescent="0.2">
      <c r="AU8215" s="200">
        <v>0.82130000000000003</v>
      </c>
    </row>
    <row r="8216" spans="47:47" x14ac:dyDescent="0.2">
      <c r="AU8216" s="200">
        <v>0.82140000000000002</v>
      </c>
    </row>
    <row r="8217" spans="47:47" x14ac:dyDescent="0.2">
      <c r="AU8217" s="200">
        <v>0.82150000000000001</v>
      </c>
    </row>
    <row r="8218" spans="47:47" x14ac:dyDescent="0.2">
      <c r="AU8218" s="200">
        <v>0.8216</v>
      </c>
    </row>
    <row r="8219" spans="47:47" x14ac:dyDescent="0.2">
      <c r="AU8219" s="200">
        <v>0.82169999999999999</v>
      </c>
    </row>
    <row r="8220" spans="47:47" x14ac:dyDescent="0.2">
      <c r="AU8220" s="200">
        <v>0.82179999999999997</v>
      </c>
    </row>
    <row r="8221" spans="47:47" x14ac:dyDescent="0.2">
      <c r="AU8221" s="200">
        <v>0.82189999999999996</v>
      </c>
    </row>
    <row r="8222" spans="47:47" x14ac:dyDescent="0.2">
      <c r="AU8222" s="200">
        <v>0.82199999999999995</v>
      </c>
    </row>
    <row r="8223" spans="47:47" x14ac:dyDescent="0.2">
      <c r="AU8223" s="200">
        <v>0.82210000000000005</v>
      </c>
    </row>
    <row r="8224" spans="47:47" x14ac:dyDescent="0.2">
      <c r="AU8224" s="200">
        <v>0.82220000000000004</v>
      </c>
    </row>
    <row r="8225" spans="47:47" x14ac:dyDescent="0.2">
      <c r="AU8225" s="200">
        <v>0.82230000000000003</v>
      </c>
    </row>
    <row r="8226" spans="47:47" x14ac:dyDescent="0.2">
      <c r="AU8226" s="200">
        <v>0.82240000000000002</v>
      </c>
    </row>
    <row r="8227" spans="47:47" x14ac:dyDescent="0.2">
      <c r="AU8227" s="200">
        <v>0.82250000000000001</v>
      </c>
    </row>
    <row r="8228" spans="47:47" x14ac:dyDescent="0.2">
      <c r="AU8228" s="200">
        <v>0.8226</v>
      </c>
    </row>
    <row r="8229" spans="47:47" x14ac:dyDescent="0.2">
      <c r="AU8229" s="200">
        <v>0.82269999999999999</v>
      </c>
    </row>
    <row r="8230" spans="47:47" x14ac:dyDescent="0.2">
      <c r="AU8230" s="200">
        <v>0.82279999999999998</v>
      </c>
    </row>
    <row r="8231" spans="47:47" x14ac:dyDescent="0.2">
      <c r="AU8231" s="200">
        <v>0.82289999999999996</v>
      </c>
    </row>
    <row r="8232" spans="47:47" x14ac:dyDescent="0.2">
      <c r="AU8232" s="200">
        <v>0.82299999999999995</v>
      </c>
    </row>
    <row r="8233" spans="47:47" x14ac:dyDescent="0.2">
      <c r="AU8233" s="200">
        <v>0.82310000000000005</v>
      </c>
    </row>
    <row r="8234" spans="47:47" x14ac:dyDescent="0.2">
      <c r="AU8234" s="200">
        <v>0.82320000000000004</v>
      </c>
    </row>
    <row r="8235" spans="47:47" x14ac:dyDescent="0.2">
      <c r="AU8235" s="200">
        <v>0.82330000000000003</v>
      </c>
    </row>
    <row r="8236" spans="47:47" x14ac:dyDescent="0.2">
      <c r="AU8236" s="200">
        <v>0.82340000000000002</v>
      </c>
    </row>
    <row r="8237" spans="47:47" x14ac:dyDescent="0.2">
      <c r="AU8237" s="200">
        <v>0.82350000000000001</v>
      </c>
    </row>
    <row r="8238" spans="47:47" x14ac:dyDescent="0.2">
      <c r="AU8238" s="200">
        <v>0.8236</v>
      </c>
    </row>
    <row r="8239" spans="47:47" x14ac:dyDescent="0.2">
      <c r="AU8239" s="200">
        <v>0.82369999999999999</v>
      </c>
    </row>
    <row r="8240" spans="47:47" x14ac:dyDescent="0.2">
      <c r="AU8240" s="200">
        <v>0.82379999999999998</v>
      </c>
    </row>
    <row r="8241" spans="47:47" x14ac:dyDescent="0.2">
      <c r="AU8241" s="200">
        <v>0.82389999999999997</v>
      </c>
    </row>
    <row r="8242" spans="47:47" x14ac:dyDescent="0.2">
      <c r="AU8242" s="200">
        <v>0.82399999999999995</v>
      </c>
    </row>
    <row r="8243" spans="47:47" x14ac:dyDescent="0.2">
      <c r="AU8243" s="200">
        <v>0.82410000000000005</v>
      </c>
    </row>
    <row r="8244" spans="47:47" x14ac:dyDescent="0.2">
      <c r="AU8244" s="200">
        <v>0.82420000000000004</v>
      </c>
    </row>
    <row r="8245" spans="47:47" x14ac:dyDescent="0.2">
      <c r="AU8245" s="200">
        <v>0.82430000000000003</v>
      </c>
    </row>
    <row r="8246" spans="47:47" x14ac:dyDescent="0.2">
      <c r="AU8246" s="200">
        <v>0.82440000000000002</v>
      </c>
    </row>
    <row r="8247" spans="47:47" x14ac:dyDescent="0.2">
      <c r="AU8247" s="200">
        <v>0.82450000000000001</v>
      </c>
    </row>
    <row r="8248" spans="47:47" x14ac:dyDescent="0.2">
      <c r="AU8248" s="200">
        <v>0.8246</v>
      </c>
    </row>
    <row r="8249" spans="47:47" x14ac:dyDescent="0.2">
      <c r="AU8249" s="200">
        <v>0.82469999999999999</v>
      </c>
    </row>
    <row r="8250" spans="47:47" x14ac:dyDescent="0.2">
      <c r="AU8250" s="200">
        <v>0.82479999999999998</v>
      </c>
    </row>
    <row r="8251" spans="47:47" x14ac:dyDescent="0.2">
      <c r="AU8251" s="200">
        <v>0.82489999999999997</v>
      </c>
    </row>
    <row r="8252" spans="47:47" x14ac:dyDescent="0.2">
      <c r="AU8252" s="200">
        <v>0.82499999999999996</v>
      </c>
    </row>
    <row r="8253" spans="47:47" x14ac:dyDescent="0.2">
      <c r="AU8253" s="200">
        <v>0.82509999999999994</v>
      </c>
    </row>
    <row r="8254" spans="47:47" x14ac:dyDescent="0.2">
      <c r="AU8254" s="200">
        <v>0.82520000000000004</v>
      </c>
    </row>
    <row r="8255" spans="47:47" x14ac:dyDescent="0.2">
      <c r="AU8255" s="200">
        <v>0.82530000000000003</v>
      </c>
    </row>
    <row r="8256" spans="47:47" x14ac:dyDescent="0.2">
      <c r="AU8256" s="200">
        <v>0.82540000000000002</v>
      </c>
    </row>
    <row r="8257" spans="47:47" x14ac:dyDescent="0.2">
      <c r="AU8257" s="200">
        <v>0.82550000000000001</v>
      </c>
    </row>
    <row r="8258" spans="47:47" x14ac:dyDescent="0.2">
      <c r="AU8258" s="200">
        <v>0.8256</v>
      </c>
    </row>
    <row r="8259" spans="47:47" x14ac:dyDescent="0.2">
      <c r="AU8259" s="200">
        <v>0.82569999999999999</v>
      </c>
    </row>
    <row r="8260" spans="47:47" x14ac:dyDescent="0.2">
      <c r="AU8260" s="200">
        <v>0.82579999999999998</v>
      </c>
    </row>
    <row r="8261" spans="47:47" x14ac:dyDescent="0.2">
      <c r="AU8261" s="200">
        <v>0.82589999999999997</v>
      </c>
    </row>
    <row r="8262" spans="47:47" x14ac:dyDescent="0.2">
      <c r="AU8262" s="200">
        <v>0.82599999999999996</v>
      </c>
    </row>
    <row r="8263" spans="47:47" x14ac:dyDescent="0.2">
      <c r="AU8263" s="200">
        <v>0.82609999999999995</v>
      </c>
    </row>
    <row r="8264" spans="47:47" x14ac:dyDescent="0.2">
      <c r="AU8264" s="200">
        <v>0.82620000000000005</v>
      </c>
    </row>
    <row r="8265" spans="47:47" x14ac:dyDescent="0.2">
      <c r="AU8265" s="200">
        <v>0.82630000000000003</v>
      </c>
    </row>
    <row r="8266" spans="47:47" x14ac:dyDescent="0.2">
      <c r="AU8266" s="200">
        <v>0.82640000000000002</v>
      </c>
    </row>
    <row r="8267" spans="47:47" x14ac:dyDescent="0.2">
      <c r="AU8267" s="200">
        <v>0.82650000000000001</v>
      </c>
    </row>
    <row r="8268" spans="47:47" x14ac:dyDescent="0.2">
      <c r="AU8268" s="200">
        <v>0.8266</v>
      </c>
    </row>
    <row r="8269" spans="47:47" x14ac:dyDescent="0.2">
      <c r="AU8269" s="200">
        <v>0.82669999999999999</v>
      </c>
    </row>
    <row r="8270" spans="47:47" x14ac:dyDescent="0.2">
      <c r="AU8270" s="200">
        <v>0.82679999999999998</v>
      </c>
    </row>
    <row r="8271" spans="47:47" x14ac:dyDescent="0.2">
      <c r="AU8271" s="200">
        <v>0.82689999999999997</v>
      </c>
    </row>
    <row r="8272" spans="47:47" x14ac:dyDescent="0.2">
      <c r="AU8272" s="200">
        <v>0.82699999999999996</v>
      </c>
    </row>
    <row r="8273" spans="47:47" x14ac:dyDescent="0.2">
      <c r="AU8273" s="200">
        <v>0.82709999999999995</v>
      </c>
    </row>
    <row r="8274" spans="47:47" x14ac:dyDescent="0.2">
      <c r="AU8274" s="200">
        <v>0.82720000000000005</v>
      </c>
    </row>
    <row r="8275" spans="47:47" x14ac:dyDescent="0.2">
      <c r="AU8275" s="200">
        <v>0.82730000000000004</v>
      </c>
    </row>
    <row r="8276" spans="47:47" x14ac:dyDescent="0.2">
      <c r="AU8276" s="200">
        <v>0.82740000000000002</v>
      </c>
    </row>
    <row r="8277" spans="47:47" x14ac:dyDescent="0.2">
      <c r="AU8277" s="200">
        <v>0.82750000000000001</v>
      </c>
    </row>
    <row r="8278" spans="47:47" x14ac:dyDescent="0.2">
      <c r="AU8278" s="200">
        <v>0.8276</v>
      </c>
    </row>
    <row r="8279" spans="47:47" x14ac:dyDescent="0.2">
      <c r="AU8279" s="200">
        <v>0.82769999999999999</v>
      </c>
    </row>
    <row r="8280" spans="47:47" x14ac:dyDescent="0.2">
      <c r="AU8280" s="200">
        <v>0.82779999999999998</v>
      </c>
    </row>
    <row r="8281" spans="47:47" x14ac:dyDescent="0.2">
      <c r="AU8281" s="200">
        <v>0.82789999999999997</v>
      </c>
    </row>
    <row r="8282" spans="47:47" x14ac:dyDescent="0.2">
      <c r="AU8282" s="200">
        <v>0.82799999999999996</v>
      </c>
    </row>
    <row r="8283" spans="47:47" x14ac:dyDescent="0.2">
      <c r="AU8283" s="200">
        <v>0.82809999999999995</v>
      </c>
    </row>
    <row r="8284" spans="47:47" x14ac:dyDescent="0.2">
      <c r="AU8284" s="200">
        <v>0.82820000000000005</v>
      </c>
    </row>
    <row r="8285" spans="47:47" x14ac:dyDescent="0.2">
      <c r="AU8285" s="200">
        <v>0.82830000000000004</v>
      </c>
    </row>
    <row r="8286" spans="47:47" x14ac:dyDescent="0.2">
      <c r="AU8286" s="200">
        <v>0.82840000000000003</v>
      </c>
    </row>
    <row r="8287" spans="47:47" x14ac:dyDescent="0.2">
      <c r="AU8287" s="200">
        <v>0.82850000000000001</v>
      </c>
    </row>
    <row r="8288" spans="47:47" x14ac:dyDescent="0.2">
      <c r="AU8288" s="200">
        <v>0.8286</v>
      </c>
    </row>
    <row r="8289" spans="47:47" x14ac:dyDescent="0.2">
      <c r="AU8289" s="200">
        <v>0.82869999999999999</v>
      </c>
    </row>
    <row r="8290" spans="47:47" x14ac:dyDescent="0.2">
      <c r="AU8290" s="200">
        <v>0.82879999999999998</v>
      </c>
    </row>
    <row r="8291" spans="47:47" x14ac:dyDescent="0.2">
      <c r="AU8291" s="200">
        <v>0.82889999999999997</v>
      </c>
    </row>
    <row r="8292" spans="47:47" x14ac:dyDescent="0.2">
      <c r="AU8292" s="200">
        <v>0.82899999999999996</v>
      </c>
    </row>
    <row r="8293" spans="47:47" x14ac:dyDescent="0.2">
      <c r="AU8293" s="200">
        <v>0.82909999999999995</v>
      </c>
    </row>
    <row r="8294" spans="47:47" x14ac:dyDescent="0.2">
      <c r="AU8294" s="200">
        <v>0.82920000000000005</v>
      </c>
    </row>
    <row r="8295" spans="47:47" x14ac:dyDescent="0.2">
      <c r="AU8295" s="200">
        <v>0.82930000000000004</v>
      </c>
    </row>
    <row r="8296" spans="47:47" x14ac:dyDescent="0.2">
      <c r="AU8296" s="200">
        <v>0.82940000000000003</v>
      </c>
    </row>
    <row r="8297" spans="47:47" x14ac:dyDescent="0.2">
      <c r="AU8297" s="200">
        <v>0.82950000000000002</v>
      </c>
    </row>
    <row r="8298" spans="47:47" x14ac:dyDescent="0.2">
      <c r="AU8298" s="200">
        <v>0.8296</v>
      </c>
    </row>
    <row r="8299" spans="47:47" x14ac:dyDescent="0.2">
      <c r="AU8299" s="200">
        <v>0.82969999999999999</v>
      </c>
    </row>
    <row r="8300" spans="47:47" x14ac:dyDescent="0.2">
      <c r="AU8300" s="200">
        <v>0.82979999999999998</v>
      </c>
    </row>
    <row r="8301" spans="47:47" x14ac:dyDescent="0.2">
      <c r="AU8301" s="200">
        <v>0.82989999999999997</v>
      </c>
    </row>
    <row r="8302" spans="47:47" x14ac:dyDescent="0.2">
      <c r="AU8302" s="200">
        <v>0.83</v>
      </c>
    </row>
    <row r="8303" spans="47:47" x14ac:dyDescent="0.2">
      <c r="AU8303" s="200">
        <v>0.83009999999999995</v>
      </c>
    </row>
    <row r="8304" spans="47:47" x14ac:dyDescent="0.2">
      <c r="AU8304" s="200">
        <v>0.83020000000000005</v>
      </c>
    </row>
    <row r="8305" spans="47:47" x14ac:dyDescent="0.2">
      <c r="AU8305" s="200">
        <v>0.83030000000000004</v>
      </c>
    </row>
    <row r="8306" spans="47:47" x14ac:dyDescent="0.2">
      <c r="AU8306" s="200">
        <v>0.83040000000000003</v>
      </c>
    </row>
    <row r="8307" spans="47:47" x14ac:dyDescent="0.2">
      <c r="AU8307" s="200">
        <v>0.83050000000000002</v>
      </c>
    </row>
    <row r="8308" spans="47:47" x14ac:dyDescent="0.2">
      <c r="AU8308" s="200">
        <v>0.8306</v>
      </c>
    </row>
    <row r="8309" spans="47:47" x14ac:dyDescent="0.2">
      <c r="AU8309" s="200">
        <v>0.83069999999999999</v>
      </c>
    </row>
    <row r="8310" spans="47:47" x14ac:dyDescent="0.2">
      <c r="AU8310" s="200">
        <v>0.83079999999999998</v>
      </c>
    </row>
    <row r="8311" spans="47:47" x14ac:dyDescent="0.2">
      <c r="AU8311" s="200">
        <v>0.83089999999999997</v>
      </c>
    </row>
    <row r="8312" spans="47:47" x14ac:dyDescent="0.2">
      <c r="AU8312" s="200">
        <v>0.83099999999999996</v>
      </c>
    </row>
    <row r="8313" spans="47:47" x14ac:dyDescent="0.2">
      <c r="AU8313" s="200">
        <v>0.83109999999999995</v>
      </c>
    </row>
    <row r="8314" spans="47:47" x14ac:dyDescent="0.2">
      <c r="AU8314" s="200">
        <v>0.83120000000000005</v>
      </c>
    </row>
    <row r="8315" spans="47:47" x14ac:dyDescent="0.2">
      <c r="AU8315" s="200">
        <v>0.83130000000000004</v>
      </c>
    </row>
    <row r="8316" spans="47:47" x14ac:dyDescent="0.2">
      <c r="AU8316" s="200">
        <v>0.83140000000000003</v>
      </c>
    </row>
    <row r="8317" spans="47:47" x14ac:dyDescent="0.2">
      <c r="AU8317" s="200">
        <v>0.83150000000000002</v>
      </c>
    </row>
    <row r="8318" spans="47:47" x14ac:dyDescent="0.2">
      <c r="AU8318" s="200">
        <v>0.83160000000000001</v>
      </c>
    </row>
    <row r="8319" spans="47:47" x14ac:dyDescent="0.2">
      <c r="AU8319" s="200">
        <v>0.83169999999999999</v>
      </c>
    </row>
    <row r="8320" spans="47:47" x14ac:dyDescent="0.2">
      <c r="AU8320" s="200">
        <v>0.83179999999999998</v>
      </c>
    </row>
    <row r="8321" spans="47:47" x14ac:dyDescent="0.2">
      <c r="AU8321" s="200">
        <v>0.83189999999999997</v>
      </c>
    </row>
    <row r="8322" spans="47:47" x14ac:dyDescent="0.2">
      <c r="AU8322" s="200">
        <v>0.83199999999999996</v>
      </c>
    </row>
    <row r="8323" spans="47:47" x14ac:dyDescent="0.2">
      <c r="AU8323" s="200">
        <v>0.83209999999999995</v>
      </c>
    </row>
    <row r="8324" spans="47:47" x14ac:dyDescent="0.2">
      <c r="AU8324" s="200">
        <v>0.83220000000000005</v>
      </c>
    </row>
    <row r="8325" spans="47:47" x14ac:dyDescent="0.2">
      <c r="AU8325" s="200">
        <v>0.83230000000000004</v>
      </c>
    </row>
    <row r="8326" spans="47:47" x14ac:dyDescent="0.2">
      <c r="AU8326" s="200">
        <v>0.83240000000000003</v>
      </c>
    </row>
    <row r="8327" spans="47:47" x14ac:dyDescent="0.2">
      <c r="AU8327" s="200">
        <v>0.83250000000000002</v>
      </c>
    </row>
    <row r="8328" spans="47:47" x14ac:dyDescent="0.2">
      <c r="AU8328" s="200">
        <v>0.83260000000000001</v>
      </c>
    </row>
    <row r="8329" spans="47:47" x14ac:dyDescent="0.2">
      <c r="AU8329" s="200">
        <v>0.8327</v>
      </c>
    </row>
    <row r="8330" spans="47:47" x14ac:dyDescent="0.2">
      <c r="AU8330" s="200">
        <v>0.83279999999999998</v>
      </c>
    </row>
    <row r="8331" spans="47:47" x14ac:dyDescent="0.2">
      <c r="AU8331" s="200">
        <v>0.83289999999999997</v>
      </c>
    </row>
    <row r="8332" spans="47:47" x14ac:dyDescent="0.2">
      <c r="AU8332" s="200">
        <v>0.83299999999999996</v>
      </c>
    </row>
    <row r="8333" spans="47:47" x14ac:dyDescent="0.2">
      <c r="AU8333" s="200">
        <v>0.83309999999999995</v>
      </c>
    </row>
    <row r="8334" spans="47:47" x14ac:dyDescent="0.2">
      <c r="AU8334" s="200">
        <v>0.83320000000000005</v>
      </c>
    </row>
    <row r="8335" spans="47:47" x14ac:dyDescent="0.2">
      <c r="AU8335" s="200">
        <v>0.83330000000000004</v>
      </c>
    </row>
    <row r="8336" spans="47:47" x14ac:dyDescent="0.2">
      <c r="AU8336" s="200">
        <v>0.83340000000000003</v>
      </c>
    </row>
    <row r="8337" spans="47:47" x14ac:dyDescent="0.2">
      <c r="AU8337" s="200">
        <v>0.83350000000000002</v>
      </c>
    </row>
    <row r="8338" spans="47:47" x14ac:dyDescent="0.2">
      <c r="AU8338" s="200">
        <v>0.83360000000000001</v>
      </c>
    </row>
    <row r="8339" spans="47:47" x14ac:dyDescent="0.2">
      <c r="AU8339" s="200">
        <v>0.8337</v>
      </c>
    </row>
    <row r="8340" spans="47:47" x14ac:dyDescent="0.2">
      <c r="AU8340" s="200">
        <v>0.83379999999999999</v>
      </c>
    </row>
    <row r="8341" spans="47:47" x14ac:dyDescent="0.2">
      <c r="AU8341" s="200">
        <v>0.83389999999999997</v>
      </c>
    </row>
    <row r="8342" spans="47:47" x14ac:dyDescent="0.2">
      <c r="AU8342" s="200">
        <v>0.83399999999999996</v>
      </c>
    </row>
    <row r="8343" spans="47:47" x14ac:dyDescent="0.2">
      <c r="AU8343" s="200">
        <v>0.83409999999999995</v>
      </c>
    </row>
    <row r="8344" spans="47:47" x14ac:dyDescent="0.2">
      <c r="AU8344" s="200">
        <v>0.83420000000000005</v>
      </c>
    </row>
    <row r="8345" spans="47:47" x14ac:dyDescent="0.2">
      <c r="AU8345" s="200">
        <v>0.83430000000000004</v>
      </c>
    </row>
    <row r="8346" spans="47:47" x14ac:dyDescent="0.2">
      <c r="AU8346" s="200">
        <v>0.83440000000000003</v>
      </c>
    </row>
    <row r="8347" spans="47:47" x14ac:dyDescent="0.2">
      <c r="AU8347" s="200">
        <v>0.83450000000000002</v>
      </c>
    </row>
    <row r="8348" spans="47:47" x14ac:dyDescent="0.2">
      <c r="AU8348" s="200">
        <v>0.83460000000000001</v>
      </c>
    </row>
    <row r="8349" spans="47:47" x14ac:dyDescent="0.2">
      <c r="AU8349" s="200">
        <v>0.8347</v>
      </c>
    </row>
    <row r="8350" spans="47:47" x14ac:dyDescent="0.2">
      <c r="AU8350" s="200">
        <v>0.83479999999999999</v>
      </c>
    </row>
    <row r="8351" spans="47:47" x14ac:dyDescent="0.2">
      <c r="AU8351" s="200">
        <v>0.83489999999999998</v>
      </c>
    </row>
    <row r="8352" spans="47:47" x14ac:dyDescent="0.2">
      <c r="AU8352" s="200">
        <v>0.83499999999999996</v>
      </c>
    </row>
    <row r="8353" spans="47:47" x14ac:dyDescent="0.2">
      <c r="AU8353" s="200">
        <v>0.83509999999999995</v>
      </c>
    </row>
    <row r="8354" spans="47:47" x14ac:dyDescent="0.2">
      <c r="AU8354" s="200">
        <v>0.83520000000000005</v>
      </c>
    </row>
    <row r="8355" spans="47:47" x14ac:dyDescent="0.2">
      <c r="AU8355" s="200">
        <v>0.83530000000000004</v>
      </c>
    </row>
    <row r="8356" spans="47:47" x14ac:dyDescent="0.2">
      <c r="AU8356" s="200">
        <v>0.83540000000000003</v>
      </c>
    </row>
    <row r="8357" spans="47:47" x14ac:dyDescent="0.2">
      <c r="AU8357" s="200">
        <v>0.83550000000000002</v>
      </c>
    </row>
    <row r="8358" spans="47:47" x14ac:dyDescent="0.2">
      <c r="AU8358" s="200">
        <v>0.83560000000000001</v>
      </c>
    </row>
    <row r="8359" spans="47:47" x14ac:dyDescent="0.2">
      <c r="AU8359" s="200">
        <v>0.8357</v>
      </c>
    </row>
    <row r="8360" spans="47:47" x14ac:dyDescent="0.2">
      <c r="AU8360" s="200">
        <v>0.83579999999999999</v>
      </c>
    </row>
    <row r="8361" spans="47:47" x14ac:dyDescent="0.2">
      <c r="AU8361" s="200">
        <v>0.83589999999999998</v>
      </c>
    </row>
    <row r="8362" spans="47:47" x14ac:dyDescent="0.2">
      <c r="AU8362" s="200">
        <v>0.83599999999999997</v>
      </c>
    </row>
    <row r="8363" spans="47:47" x14ac:dyDescent="0.2">
      <c r="AU8363" s="200">
        <v>0.83609999999999995</v>
      </c>
    </row>
    <row r="8364" spans="47:47" x14ac:dyDescent="0.2">
      <c r="AU8364" s="200">
        <v>0.83620000000000005</v>
      </c>
    </row>
    <row r="8365" spans="47:47" x14ac:dyDescent="0.2">
      <c r="AU8365" s="200">
        <v>0.83630000000000004</v>
      </c>
    </row>
    <row r="8366" spans="47:47" x14ac:dyDescent="0.2">
      <c r="AU8366" s="200">
        <v>0.83640000000000003</v>
      </c>
    </row>
    <row r="8367" spans="47:47" x14ac:dyDescent="0.2">
      <c r="AU8367" s="200">
        <v>0.83650000000000002</v>
      </c>
    </row>
    <row r="8368" spans="47:47" x14ac:dyDescent="0.2">
      <c r="AU8368" s="200">
        <v>0.83660000000000001</v>
      </c>
    </row>
    <row r="8369" spans="47:47" x14ac:dyDescent="0.2">
      <c r="AU8369" s="200">
        <v>0.8367</v>
      </c>
    </row>
    <row r="8370" spans="47:47" x14ac:dyDescent="0.2">
      <c r="AU8370" s="200">
        <v>0.83679999999999999</v>
      </c>
    </row>
    <row r="8371" spans="47:47" x14ac:dyDescent="0.2">
      <c r="AU8371" s="200">
        <v>0.83689999999999998</v>
      </c>
    </row>
    <row r="8372" spans="47:47" x14ac:dyDescent="0.2">
      <c r="AU8372" s="200">
        <v>0.83699999999999997</v>
      </c>
    </row>
    <row r="8373" spans="47:47" x14ac:dyDescent="0.2">
      <c r="AU8373" s="200">
        <v>0.83709999999999996</v>
      </c>
    </row>
    <row r="8374" spans="47:47" x14ac:dyDescent="0.2">
      <c r="AU8374" s="200">
        <v>0.83720000000000006</v>
      </c>
    </row>
    <row r="8375" spans="47:47" x14ac:dyDescent="0.2">
      <c r="AU8375" s="200">
        <v>0.83730000000000004</v>
      </c>
    </row>
    <row r="8376" spans="47:47" x14ac:dyDescent="0.2">
      <c r="AU8376" s="200">
        <v>0.83740000000000003</v>
      </c>
    </row>
    <row r="8377" spans="47:47" x14ac:dyDescent="0.2">
      <c r="AU8377" s="200">
        <v>0.83750000000000002</v>
      </c>
    </row>
    <row r="8378" spans="47:47" x14ac:dyDescent="0.2">
      <c r="AU8378" s="200">
        <v>0.83760000000000001</v>
      </c>
    </row>
    <row r="8379" spans="47:47" x14ac:dyDescent="0.2">
      <c r="AU8379" s="200">
        <v>0.8377</v>
      </c>
    </row>
    <row r="8380" spans="47:47" x14ac:dyDescent="0.2">
      <c r="AU8380" s="200">
        <v>0.83779999999999999</v>
      </c>
    </row>
    <row r="8381" spans="47:47" x14ac:dyDescent="0.2">
      <c r="AU8381" s="200">
        <v>0.83789999999999998</v>
      </c>
    </row>
    <row r="8382" spans="47:47" x14ac:dyDescent="0.2">
      <c r="AU8382" s="200">
        <v>0.83799999999999997</v>
      </c>
    </row>
    <row r="8383" spans="47:47" x14ac:dyDescent="0.2">
      <c r="AU8383" s="200">
        <v>0.83809999999999996</v>
      </c>
    </row>
    <row r="8384" spans="47:47" x14ac:dyDescent="0.2">
      <c r="AU8384" s="200">
        <v>0.83819999999999995</v>
      </c>
    </row>
    <row r="8385" spans="47:47" x14ac:dyDescent="0.2">
      <c r="AU8385" s="200">
        <v>0.83830000000000005</v>
      </c>
    </row>
    <row r="8386" spans="47:47" x14ac:dyDescent="0.2">
      <c r="AU8386" s="200">
        <v>0.83840000000000003</v>
      </c>
    </row>
    <row r="8387" spans="47:47" x14ac:dyDescent="0.2">
      <c r="AU8387" s="200">
        <v>0.83850000000000002</v>
      </c>
    </row>
    <row r="8388" spans="47:47" x14ac:dyDescent="0.2">
      <c r="AU8388" s="200">
        <v>0.83860000000000001</v>
      </c>
    </row>
    <row r="8389" spans="47:47" x14ac:dyDescent="0.2">
      <c r="AU8389" s="200">
        <v>0.8387</v>
      </c>
    </row>
    <row r="8390" spans="47:47" x14ac:dyDescent="0.2">
      <c r="AU8390" s="200">
        <v>0.83879999999999999</v>
      </c>
    </row>
    <row r="8391" spans="47:47" x14ac:dyDescent="0.2">
      <c r="AU8391" s="200">
        <v>0.83889999999999998</v>
      </c>
    </row>
    <row r="8392" spans="47:47" x14ac:dyDescent="0.2">
      <c r="AU8392" s="200">
        <v>0.83899999999999997</v>
      </c>
    </row>
    <row r="8393" spans="47:47" x14ac:dyDescent="0.2">
      <c r="AU8393" s="200">
        <v>0.83909999999999996</v>
      </c>
    </row>
    <row r="8394" spans="47:47" x14ac:dyDescent="0.2">
      <c r="AU8394" s="200">
        <v>0.83919999999999995</v>
      </c>
    </row>
    <row r="8395" spans="47:47" x14ac:dyDescent="0.2">
      <c r="AU8395" s="200">
        <v>0.83930000000000005</v>
      </c>
    </row>
    <row r="8396" spans="47:47" x14ac:dyDescent="0.2">
      <c r="AU8396" s="200">
        <v>0.83940000000000003</v>
      </c>
    </row>
    <row r="8397" spans="47:47" x14ac:dyDescent="0.2">
      <c r="AU8397" s="200">
        <v>0.83950000000000002</v>
      </c>
    </row>
    <row r="8398" spans="47:47" x14ac:dyDescent="0.2">
      <c r="AU8398" s="200">
        <v>0.83960000000000001</v>
      </c>
    </row>
    <row r="8399" spans="47:47" x14ac:dyDescent="0.2">
      <c r="AU8399" s="200">
        <v>0.8397</v>
      </c>
    </row>
    <row r="8400" spans="47:47" x14ac:dyDescent="0.2">
      <c r="AU8400" s="200">
        <v>0.83979999999999999</v>
      </c>
    </row>
    <row r="8401" spans="47:47" x14ac:dyDescent="0.2">
      <c r="AU8401" s="200">
        <v>0.83989999999999998</v>
      </c>
    </row>
    <row r="8402" spans="47:47" x14ac:dyDescent="0.2">
      <c r="AU8402" s="200">
        <v>0.84</v>
      </c>
    </row>
    <row r="8403" spans="47:47" x14ac:dyDescent="0.2">
      <c r="AU8403" s="200">
        <v>0.84009999999999996</v>
      </c>
    </row>
    <row r="8404" spans="47:47" x14ac:dyDescent="0.2">
      <c r="AU8404" s="200">
        <v>0.84019999999999995</v>
      </c>
    </row>
    <row r="8405" spans="47:47" x14ac:dyDescent="0.2">
      <c r="AU8405" s="200">
        <v>0.84030000000000005</v>
      </c>
    </row>
    <row r="8406" spans="47:47" x14ac:dyDescent="0.2">
      <c r="AU8406" s="200">
        <v>0.84040000000000004</v>
      </c>
    </row>
    <row r="8407" spans="47:47" x14ac:dyDescent="0.2">
      <c r="AU8407" s="200">
        <v>0.84050000000000002</v>
      </c>
    </row>
    <row r="8408" spans="47:47" x14ac:dyDescent="0.2">
      <c r="AU8408" s="200">
        <v>0.84060000000000001</v>
      </c>
    </row>
    <row r="8409" spans="47:47" x14ac:dyDescent="0.2">
      <c r="AU8409" s="200">
        <v>0.8407</v>
      </c>
    </row>
    <row r="8410" spans="47:47" x14ac:dyDescent="0.2">
      <c r="AU8410" s="200">
        <v>0.84079999999999999</v>
      </c>
    </row>
    <row r="8411" spans="47:47" x14ac:dyDescent="0.2">
      <c r="AU8411" s="200">
        <v>0.84089999999999998</v>
      </c>
    </row>
    <row r="8412" spans="47:47" x14ac:dyDescent="0.2">
      <c r="AU8412" s="200">
        <v>0.84099999999999997</v>
      </c>
    </row>
    <row r="8413" spans="47:47" x14ac:dyDescent="0.2">
      <c r="AU8413" s="200">
        <v>0.84109999999999996</v>
      </c>
    </row>
    <row r="8414" spans="47:47" x14ac:dyDescent="0.2">
      <c r="AU8414" s="200">
        <v>0.84119999999999995</v>
      </c>
    </row>
    <row r="8415" spans="47:47" x14ac:dyDescent="0.2">
      <c r="AU8415" s="200">
        <v>0.84130000000000005</v>
      </c>
    </row>
    <row r="8416" spans="47:47" x14ac:dyDescent="0.2">
      <c r="AU8416" s="200">
        <v>0.84140000000000004</v>
      </c>
    </row>
    <row r="8417" spans="47:47" x14ac:dyDescent="0.2">
      <c r="AU8417" s="200">
        <v>0.84150000000000003</v>
      </c>
    </row>
    <row r="8418" spans="47:47" x14ac:dyDescent="0.2">
      <c r="AU8418" s="200">
        <v>0.84160000000000001</v>
      </c>
    </row>
    <row r="8419" spans="47:47" x14ac:dyDescent="0.2">
      <c r="AU8419" s="200">
        <v>0.8417</v>
      </c>
    </row>
    <row r="8420" spans="47:47" x14ac:dyDescent="0.2">
      <c r="AU8420" s="200">
        <v>0.84179999999999999</v>
      </c>
    </row>
    <row r="8421" spans="47:47" x14ac:dyDescent="0.2">
      <c r="AU8421" s="200">
        <v>0.84189999999999998</v>
      </c>
    </row>
    <row r="8422" spans="47:47" x14ac:dyDescent="0.2">
      <c r="AU8422" s="200">
        <v>0.84199999999999997</v>
      </c>
    </row>
    <row r="8423" spans="47:47" x14ac:dyDescent="0.2">
      <c r="AU8423" s="200">
        <v>0.84209999999999996</v>
      </c>
    </row>
    <row r="8424" spans="47:47" x14ac:dyDescent="0.2">
      <c r="AU8424" s="200">
        <v>0.84219999999999995</v>
      </c>
    </row>
    <row r="8425" spans="47:47" x14ac:dyDescent="0.2">
      <c r="AU8425" s="200">
        <v>0.84230000000000005</v>
      </c>
    </row>
    <row r="8426" spans="47:47" x14ac:dyDescent="0.2">
      <c r="AU8426" s="200">
        <v>0.84240000000000004</v>
      </c>
    </row>
    <row r="8427" spans="47:47" x14ac:dyDescent="0.2">
      <c r="AU8427" s="200">
        <v>0.84250000000000003</v>
      </c>
    </row>
    <row r="8428" spans="47:47" x14ac:dyDescent="0.2">
      <c r="AU8428" s="200">
        <v>0.84260000000000002</v>
      </c>
    </row>
    <row r="8429" spans="47:47" x14ac:dyDescent="0.2">
      <c r="AU8429" s="200">
        <v>0.8427</v>
      </c>
    </row>
    <row r="8430" spans="47:47" x14ac:dyDescent="0.2">
      <c r="AU8430" s="200">
        <v>0.84279999999999999</v>
      </c>
    </row>
    <row r="8431" spans="47:47" x14ac:dyDescent="0.2">
      <c r="AU8431" s="200">
        <v>0.84289999999999998</v>
      </c>
    </row>
    <row r="8432" spans="47:47" x14ac:dyDescent="0.2">
      <c r="AU8432" s="200">
        <v>0.84299999999999997</v>
      </c>
    </row>
    <row r="8433" spans="47:47" x14ac:dyDescent="0.2">
      <c r="AU8433" s="200">
        <v>0.84309999999999996</v>
      </c>
    </row>
    <row r="8434" spans="47:47" x14ac:dyDescent="0.2">
      <c r="AU8434" s="200">
        <v>0.84319999999999995</v>
      </c>
    </row>
    <row r="8435" spans="47:47" x14ac:dyDescent="0.2">
      <c r="AU8435" s="200">
        <v>0.84330000000000005</v>
      </c>
    </row>
    <row r="8436" spans="47:47" x14ac:dyDescent="0.2">
      <c r="AU8436" s="200">
        <v>0.84340000000000004</v>
      </c>
    </row>
    <row r="8437" spans="47:47" x14ac:dyDescent="0.2">
      <c r="AU8437" s="200">
        <v>0.84350000000000003</v>
      </c>
    </row>
    <row r="8438" spans="47:47" x14ac:dyDescent="0.2">
      <c r="AU8438" s="200">
        <v>0.84360000000000002</v>
      </c>
    </row>
    <row r="8439" spans="47:47" x14ac:dyDescent="0.2">
      <c r="AU8439" s="200">
        <v>0.84370000000000001</v>
      </c>
    </row>
    <row r="8440" spans="47:47" x14ac:dyDescent="0.2">
      <c r="AU8440" s="200">
        <v>0.84379999999999999</v>
      </c>
    </row>
    <row r="8441" spans="47:47" x14ac:dyDescent="0.2">
      <c r="AU8441" s="200">
        <v>0.84389999999999998</v>
      </c>
    </row>
    <row r="8442" spans="47:47" x14ac:dyDescent="0.2">
      <c r="AU8442" s="200">
        <v>0.84399999999999997</v>
      </c>
    </row>
    <row r="8443" spans="47:47" x14ac:dyDescent="0.2">
      <c r="AU8443" s="200">
        <v>0.84409999999999996</v>
      </c>
    </row>
    <row r="8444" spans="47:47" x14ac:dyDescent="0.2">
      <c r="AU8444" s="200">
        <v>0.84419999999999995</v>
      </c>
    </row>
    <row r="8445" spans="47:47" x14ac:dyDescent="0.2">
      <c r="AU8445" s="200">
        <v>0.84430000000000005</v>
      </c>
    </row>
    <row r="8446" spans="47:47" x14ac:dyDescent="0.2">
      <c r="AU8446" s="200">
        <v>0.84440000000000004</v>
      </c>
    </row>
    <row r="8447" spans="47:47" x14ac:dyDescent="0.2">
      <c r="AU8447" s="200">
        <v>0.84450000000000003</v>
      </c>
    </row>
    <row r="8448" spans="47:47" x14ac:dyDescent="0.2">
      <c r="AU8448" s="200">
        <v>0.84460000000000002</v>
      </c>
    </row>
    <row r="8449" spans="47:47" x14ac:dyDescent="0.2">
      <c r="AU8449" s="200">
        <v>0.84470000000000001</v>
      </c>
    </row>
    <row r="8450" spans="47:47" x14ac:dyDescent="0.2">
      <c r="AU8450" s="200">
        <v>0.8448</v>
      </c>
    </row>
    <row r="8451" spans="47:47" x14ac:dyDescent="0.2">
      <c r="AU8451" s="200">
        <v>0.84489999999999998</v>
      </c>
    </row>
    <row r="8452" spans="47:47" x14ac:dyDescent="0.2">
      <c r="AU8452" s="200">
        <v>0.84499999999999997</v>
      </c>
    </row>
    <row r="8453" spans="47:47" x14ac:dyDescent="0.2">
      <c r="AU8453" s="200">
        <v>0.84509999999999996</v>
      </c>
    </row>
    <row r="8454" spans="47:47" x14ac:dyDescent="0.2">
      <c r="AU8454" s="200">
        <v>0.84519999999999995</v>
      </c>
    </row>
    <row r="8455" spans="47:47" x14ac:dyDescent="0.2">
      <c r="AU8455" s="200">
        <v>0.84530000000000005</v>
      </c>
    </row>
    <row r="8456" spans="47:47" x14ac:dyDescent="0.2">
      <c r="AU8456" s="200">
        <v>0.84540000000000004</v>
      </c>
    </row>
    <row r="8457" spans="47:47" x14ac:dyDescent="0.2">
      <c r="AU8457" s="200">
        <v>0.84550000000000003</v>
      </c>
    </row>
    <row r="8458" spans="47:47" x14ac:dyDescent="0.2">
      <c r="AU8458" s="200">
        <v>0.84560000000000002</v>
      </c>
    </row>
    <row r="8459" spans="47:47" x14ac:dyDescent="0.2">
      <c r="AU8459" s="200">
        <v>0.84570000000000001</v>
      </c>
    </row>
    <row r="8460" spans="47:47" x14ac:dyDescent="0.2">
      <c r="AU8460" s="200">
        <v>0.8458</v>
      </c>
    </row>
    <row r="8461" spans="47:47" x14ac:dyDescent="0.2">
      <c r="AU8461" s="200">
        <v>0.84589999999999999</v>
      </c>
    </row>
    <row r="8462" spans="47:47" x14ac:dyDescent="0.2">
      <c r="AU8462" s="200">
        <v>0.84599999999999997</v>
      </c>
    </row>
    <row r="8463" spans="47:47" x14ac:dyDescent="0.2">
      <c r="AU8463" s="200">
        <v>0.84609999999999996</v>
      </c>
    </row>
    <row r="8464" spans="47:47" x14ac:dyDescent="0.2">
      <c r="AU8464" s="200">
        <v>0.84619999999999995</v>
      </c>
    </row>
    <row r="8465" spans="47:47" x14ac:dyDescent="0.2">
      <c r="AU8465" s="200">
        <v>0.84630000000000005</v>
      </c>
    </row>
    <row r="8466" spans="47:47" x14ac:dyDescent="0.2">
      <c r="AU8466" s="200">
        <v>0.84640000000000004</v>
      </c>
    </row>
    <row r="8467" spans="47:47" x14ac:dyDescent="0.2">
      <c r="AU8467" s="200">
        <v>0.84650000000000003</v>
      </c>
    </row>
    <row r="8468" spans="47:47" x14ac:dyDescent="0.2">
      <c r="AU8468" s="200">
        <v>0.84660000000000002</v>
      </c>
    </row>
    <row r="8469" spans="47:47" x14ac:dyDescent="0.2">
      <c r="AU8469" s="200">
        <v>0.84670000000000001</v>
      </c>
    </row>
    <row r="8470" spans="47:47" x14ac:dyDescent="0.2">
      <c r="AU8470" s="200">
        <v>0.8468</v>
      </c>
    </row>
    <row r="8471" spans="47:47" x14ac:dyDescent="0.2">
      <c r="AU8471" s="200">
        <v>0.84689999999999999</v>
      </c>
    </row>
    <row r="8472" spans="47:47" x14ac:dyDescent="0.2">
      <c r="AU8472" s="200">
        <v>0.84699999999999998</v>
      </c>
    </row>
    <row r="8473" spans="47:47" x14ac:dyDescent="0.2">
      <c r="AU8473" s="200">
        <v>0.84709999999999996</v>
      </c>
    </row>
    <row r="8474" spans="47:47" x14ac:dyDescent="0.2">
      <c r="AU8474" s="200">
        <v>0.84719999999999995</v>
      </c>
    </row>
    <row r="8475" spans="47:47" x14ac:dyDescent="0.2">
      <c r="AU8475" s="200">
        <v>0.84730000000000005</v>
      </c>
    </row>
    <row r="8476" spans="47:47" x14ac:dyDescent="0.2">
      <c r="AU8476" s="200">
        <v>0.84740000000000004</v>
      </c>
    </row>
    <row r="8477" spans="47:47" x14ac:dyDescent="0.2">
      <c r="AU8477" s="200">
        <v>0.84750000000000003</v>
      </c>
    </row>
    <row r="8478" spans="47:47" x14ac:dyDescent="0.2">
      <c r="AU8478" s="200">
        <v>0.84760000000000002</v>
      </c>
    </row>
    <row r="8479" spans="47:47" x14ac:dyDescent="0.2">
      <c r="AU8479" s="200">
        <v>0.84770000000000001</v>
      </c>
    </row>
    <row r="8480" spans="47:47" x14ac:dyDescent="0.2">
      <c r="AU8480" s="200">
        <v>0.8478</v>
      </c>
    </row>
    <row r="8481" spans="47:47" x14ac:dyDescent="0.2">
      <c r="AU8481" s="200">
        <v>0.84789999999999999</v>
      </c>
    </row>
    <row r="8482" spans="47:47" x14ac:dyDescent="0.2">
      <c r="AU8482" s="200">
        <v>0.84799999999999998</v>
      </c>
    </row>
    <row r="8483" spans="47:47" x14ac:dyDescent="0.2">
      <c r="AU8483" s="200">
        <v>0.84809999999999997</v>
      </c>
    </row>
    <row r="8484" spans="47:47" x14ac:dyDescent="0.2">
      <c r="AU8484" s="200">
        <v>0.84819999999999995</v>
      </c>
    </row>
    <row r="8485" spans="47:47" x14ac:dyDescent="0.2">
      <c r="AU8485" s="200">
        <v>0.84830000000000005</v>
      </c>
    </row>
    <row r="8486" spans="47:47" x14ac:dyDescent="0.2">
      <c r="AU8486" s="200">
        <v>0.84840000000000004</v>
      </c>
    </row>
    <row r="8487" spans="47:47" x14ac:dyDescent="0.2">
      <c r="AU8487" s="200">
        <v>0.84850000000000003</v>
      </c>
    </row>
    <row r="8488" spans="47:47" x14ac:dyDescent="0.2">
      <c r="AU8488" s="200">
        <v>0.84860000000000002</v>
      </c>
    </row>
    <row r="8489" spans="47:47" x14ac:dyDescent="0.2">
      <c r="AU8489" s="200">
        <v>0.84870000000000001</v>
      </c>
    </row>
    <row r="8490" spans="47:47" x14ac:dyDescent="0.2">
      <c r="AU8490" s="200">
        <v>0.8488</v>
      </c>
    </row>
    <row r="8491" spans="47:47" x14ac:dyDescent="0.2">
      <c r="AU8491" s="200">
        <v>0.84889999999999999</v>
      </c>
    </row>
    <row r="8492" spans="47:47" x14ac:dyDescent="0.2">
      <c r="AU8492" s="200">
        <v>0.84899999999999998</v>
      </c>
    </row>
    <row r="8493" spans="47:47" x14ac:dyDescent="0.2">
      <c r="AU8493" s="200">
        <v>0.84909999999999997</v>
      </c>
    </row>
    <row r="8494" spans="47:47" x14ac:dyDescent="0.2">
      <c r="AU8494" s="200">
        <v>0.84919999999999995</v>
      </c>
    </row>
    <row r="8495" spans="47:47" x14ac:dyDescent="0.2">
      <c r="AU8495" s="200">
        <v>0.84930000000000005</v>
      </c>
    </row>
    <row r="8496" spans="47:47" x14ac:dyDescent="0.2">
      <c r="AU8496" s="200">
        <v>0.84940000000000004</v>
      </c>
    </row>
    <row r="8497" spans="47:47" x14ac:dyDescent="0.2">
      <c r="AU8497" s="200">
        <v>0.84950000000000003</v>
      </c>
    </row>
    <row r="8498" spans="47:47" x14ac:dyDescent="0.2">
      <c r="AU8498" s="200">
        <v>0.84960000000000002</v>
      </c>
    </row>
    <row r="8499" spans="47:47" x14ac:dyDescent="0.2">
      <c r="AU8499" s="200">
        <v>0.84970000000000001</v>
      </c>
    </row>
    <row r="8500" spans="47:47" x14ac:dyDescent="0.2">
      <c r="AU8500" s="200">
        <v>0.8498</v>
      </c>
    </row>
    <row r="8501" spans="47:47" x14ac:dyDescent="0.2">
      <c r="AU8501" s="200">
        <v>0.84989999999999999</v>
      </c>
    </row>
    <row r="8502" spans="47:47" x14ac:dyDescent="0.2">
      <c r="AU8502" s="200">
        <v>0.85</v>
      </c>
    </row>
    <row r="8503" spans="47:47" x14ac:dyDescent="0.2">
      <c r="AU8503" s="200">
        <v>0.85009999999999997</v>
      </c>
    </row>
    <row r="8504" spans="47:47" x14ac:dyDescent="0.2">
      <c r="AU8504" s="200">
        <v>0.85019999999999996</v>
      </c>
    </row>
    <row r="8505" spans="47:47" x14ac:dyDescent="0.2">
      <c r="AU8505" s="200">
        <v>0.85029999999999994</v>
      </c>
    </row>
    <row r="8506" spans="47:47" x14ac:dyDescent="0.2">
      <c r="AU8506" s="200">
        <v>0.85040000000000004</v>
      </c>
    </row>
    <row r="8507" spans="47:47" x14ac:dyDescent="0.2">
      <c r="AU8507" s="200">
        <v>0.85050000000000003</v>
      </c>
    </row>
    <row r="8508" spans="47:47" x14ac:dyDescent="0.2">
      <c r="AU8508" s="200">
        <v>0.85060000000000002</v>
      </c>
    </row>
    <row r="8509" spans="47:47" x14ac:dyDescent="0.2">
      <c r="AU8509" s="200">
        <v>0.85070000000000001</v>
      </c>
    </row>
    <row r="8510" spans="47:47" x14ac:dyDescent="0.2">
      <c r="AU8510" s="200">
        <v>0.8508</v>
      </c>
    </row>
    <row r="8511" spans="47:47" x14ac:dyDescent="0.2">
      <c r="AU8511" s="200">
        <v>0.85089999999999999</v>
      </c>
    </row>
    <row r="8512" spans="47:47" x14ac:dyDescent="0.2">
      <c r="AU8512" s="200">
        <v>0.85099999999999998</v>
      </c>
    </row>
    <row r="8513" spans="47:47" x14ac:dyDescent="0.2">
      <c r="AU8513" s="200">
        <v>0.85109999999999997</v>
      </c>
    </row>
    <row r="8514" spans="47:47" x14ac:dyDescent="0.2">
      <c r="AU8514" s="200">
        <v>0.85119999999999996</v>
      </c>
    </row>
    <row r="8515" spans="47:47" x14ac:dyDescent="0.2">
      <c r="AU8515" s="200">
        <v>0.85129999999999995</v>
      </c>
    </row>
    <row r="8516" spans="47:47" x14ac:dyDescent="0.2">
      <c r="AU8516" s="200">
        <v>0.85140000000000005</v>
      </c>
    </row>
    <row r="8517" spans="47:47" x14ac:dyDescent="0.2">
      <c r="AU8517" s="200">
        <v>0.85150000000000003</v>
      </c>
    </row>
    <row r="8518" spans="47:47" x14ac:dyDescent="0.2">
      <c r="AU8518" s="200">
        <v>0.85160000000000002</v>
      </c>
    </row>
    <row r="8519" spans="47:47" x14ac:dyDescent="0.2">
      <c r="AU8519" s="200">
        <v>0.85170000000000001</v>
      </c>
    </row>
    <row r="8520" spans="47:47" x14ac:dyDescent="0.2">
      <c r="AU8520" s="200">
        <v>0.8518</v>
      </c>
    </row>
    <row r="8521" spans="47:47" x14ac:dyDescent="0.2">
      <c r="AU8521" s="200">
        <v>0.85189999999999999</v>
      </c>
    </row>
    <row r="8522" spans="47:47" x14ac:dyDescent="0.2">
      <c r="AU8522" s="200">
        <v>0.85199999999999998</v>
      </c>
    </row>
    <row r="8523" spans="47:47" x14ac:dyDescent="0.2">
      <c r="AU8523" s="200">
        <v>0.85209999999999997</v>
      </c>
    </row>
    <row r="8524" spans="47:47" x14ac:dyDescent="0.2">
      <c r="AU8524" s="200">
        <v>0.85219999999999996</v>
      </c>
    </row>
    <row r="8525" spans="47:47" x14ac:dyDescent="0.2">
      <c r="AU8525" s="200">
        <v>0.85229999999999995</v>
      </c>
    </row>
    <row r="8526" spans="47:47" x14ac:dyDescent="0.2">
      <c r="AU8526" s="200">
        <v>0.85240000000000005</v>
      </c>
    </row>
    <row r="8527" spans="47:47" x14ac:dyDescent="0.2">
      <c r="AU8527" s="200">
        <v>0.85250000000000004</v>
      </c>
    </row>
    <row r="8528" spans="47:47" x14ac:dyDescent="0.2">
      <c r="AU8528" s="200">
        <v>0.85260000000000002</v>
      </c>
    </row>
    <row r="8529" spans="47:47" x14ac:dyDescent="0.2">
      <c r="AU8529" s="200">
        <v>0.85270000000000001</v>
      </c>
    </row>
    <row r="8530" spans="47:47" x14ac:dyDescent="0.2">
      <c r="AU8530" s="200">
        <v>0.8528</v>
      </c>
    </row>
    <row r="8531" spans="47:47" x14ac:dyDescent="0.2">
      <c r="AU8531" s="200">
        <v>0.85289999999999999</v>
      </c>
    </row>
    <row r="8532" spans="47:47" x14ac:dyDescent="0.2">
      <c r="AU8532" s="200">
        <v>0.85299999999999998</v>
      </c>
    </row>
    <row r="8533" spans="47:47" x14ac:dyDescent="0.2">
      <c r="AU8533" s="200">
        <v>0.85309999999999997</v>
      </c>
    </row>
    <row r="8534" spans="47:47" x14ac:dyDescent="0.2">
      <c r="AU8534" s="200">
        <v>0.85319999999999996</v>
      </c>
    </row>
    <row r="8535" spans="47:47" x14ac:dyDescent="0.2">
      <c r="AU8535" s="200">
        <v>0.85329999999999995</v>
      </c>
    </row>
    <row r="8536" spans="47:47" x14ac:dyDescent="0.2">
      <c r="AU8536" s="200">
        <v>0.85340000000000005</v>
      </c>
    </row>
    <row r="8537" spans="47:47" x14ac:dyDescent="0.2">
      <c r="AU8537" s="200">
        <v>0.85350000000000004</v>
      </c>
    </row>
    <row r="8538" spans="47:47" x14ac:dyDescent="0.2">
      <c r="AU8538" s="200">
        <v>0.85360000000000003</v>
      </c>
    </row>
    <row r="8539" spans="47:47" x14ac:dyDescent="0.2">
      <c r="AU8539" s="200">
        <v>0.85370000000000001</v>
      </c>
    </row>
    <row r="8540" spans="47:47" x14ac:dyDescent="0.2">
      <c r="AU8540" s="200">
        <v>0.8538</v>
      </c>
    </row>
    <row r="8541" spans="47:47" x14ac:dyDescent="0.2">
      <c r="AU8541" s="200">
        <v>0.85389999999999999</v>
      </c>
    </row>
    <row r="8542" spans="47:47" x14ac:dyDescent="0.2">
      <c r="AU8542" s="200">
        <v>0.85399999999999998</v>
      </c>
    </row>
    <row r="8543" spans="47:47" x14ac:dyDescent="0.2">
      <c r="AU8543" s="200">
        <v>0.85409999999999997</v>
      </c>
    </row>
    <row r="8544" spans="47:47" x14ac:dyDescent="0.2">
      <c r="AU8544" s="200">
        <v>0.85419999999999996</v>
      </c>
    </row>
    <row r="8545" spans="47:47" x14ac:dyDescent="0.2">
      <c r="AU8545" s="200">
        <v>0.85429999999999995</v>
      </c>
    </row>
    <row r="8546" spans="47:47" x14ac:dyDescent="0.2">
      <c r="AU8546" s="200">
        <v>0.85440000000000005</v>
      </c>
    </row>
    <row r="8547" spans="47:47" x14ac:dyDescent="0.2">
      <c r="AU8547" s="200">
        <v>0.85450000000000004</v>
      </c>
    </row>
    <row r="8548" spans="47:47" x14ac:dyDescent="0.2">
      <c r="AU8548" s="200">
        <v>0.85460000000000003</v>
      </c>
    </row>
    <row r="8549" spans="47:47" x14ac:dyDescent="0.2">
      <c r="AU8549" s="200">
        <v>0.85470000000000002</v>
      </c>
    </row>
    <row r="8550" spans="47:47" x14ac:dyDescent="0.2">
      <c r="AU8550" s="200">
        <v>0.8548</v>
      </c>
    </row>
    <row r="8551" spans="47:47" x14ac:dyDescent="0.2">
      <c r="AU8551" s="200">
        <v>0.85489999999999999</v>
      </c>
    </row>
    <row r="8552" spans="47:47" x14ac:dyDescent="0.2">
      <c r="AU8552" s="200">
        <v>0.85499999999999998</v>
      </c>
    </row>
    <row r="8553" spans="47:47" x14ac:dyDescent="0.2">
      <c r="AU8553" s="200">
        <v>0.85509999999999997</v>
      </c>
    </row>
    <row r="8554" spans="47:47" x14ac:dyDescent="0.2">
      <c r="AU8554" s="200">
        <v>0.85519999999999996</v>
      </c>
    </row>
    <row r="8555" spans="47:47" x14ac:dyDescent="0.2">
      <c r="AU8555" s="200">
        <v>0.85529999999999995</v>
      </c>
    </row>
    <row r="8556" spans="47:47" x14ac:dyDescent="0.2">
      <c r="AU8556" s="200">
        <v>0.85540000000000005</v>
      </c>
    </row>
    <row r="8557" spans="47:47" x14ac:dyDescent="0.2">
      <c r="AU8557" s="200">
        <v>0.85550000000000004</v>
      </c>
    </row>
    <row r="8558" spans="47:47" x14ac:dyDescent="0.2">
      <c r="AU8558" s="200">
        <v>0.85560000000000003</v>
      </c>
    </row>
    <row r="8559" spans="47:47" x14ac:dyDescent="0.2">
      <c r="AU8559" s="200">
        <v>0.85570000000000002</v>
      </c>
    </row>
    <row r="8560" spans="47:47" x14ac:dyDescent="0.2">
      <c r="AU8560" s="200">
        <v>0.85580000000000001</v>
      </c>
    </row>
    <row r="8561" spans="47:47" x14ac:dyDescent="0.2">
      <c r="AU8561" s="200">
        <v>0.85589999999999999</v>
      </c>
    </row>
    <row r="8562" spans="47:47" x14ac:dyDescent="0.2">
      <c r="AU8562" s="200">
        <v>0.85599999999999998</v>
      </c>
    </row>
    <row r="8563" spans="47:47" x14ac:dyDescent="0.2">
      <c r="AU8563" s="200">
        <v>0.85609999999999997</v>
      </c>
    </row>
    <row r="8564" spans="47:47" x14ac:dyDescent="0.2">
      <c r="AU8564" s="200">
        <v>0.85619999999999996</v>
      </c>
    </row>
    <row r="8565" spans="47:47" x14ac:dyDescent="0.2">
      <c r="AU8565" s="200">
        <v>0.85629999999999995</v>
      </c>
    </row>
    <row r="8566" spans="47:47" x14ac:dyDescent="0.2">
      <c r="AU8566" s="200">
        <v>0.85640000000000005</v>
      </c>
    </row>
    <row r="8567" spans="47:47" x14ac:dyDescent="0.2">
      <c r="AU8567" s="200">
        <v>0.85650000000000004</v>
      </c>
    </row>
    <row r="8568" spans="47:47" x14ac:dyDescent="0.2">
      <c r="AU8568" s="200">
        <v>0.85660000000000003</v>
      </c>
    </row>
    <row r="8569" spans="47:47" x14ac:dyDescent="0.2">
      <c r="AU8569" s="200">
        <v>0.85670000000000002</v>
      </c>
    </row>
    <row r="8570" spans="47:47" x14ac:dyDescent="0.2">
      <c r="AU8570" s="200">
        <v>0.85680000000000001</v>
      </c>
    </row>
    <row r="8571" spans="47:47" x14ac:dyDescent="0.2">
      <c r="AU8571" s="200">
        <v>0.8569</v>
      </c>
    </row>
    <row r="8572" spans="47:47" x14ac:dyDescent="0.2">
      <c r="AU8572" s="200">
        <v>0.85699999999999998</v>
      </c>
    </row>
    <row r="8573" spans="47:47" x14ac:dyDescent="0.2">
      <c r="AU8573" s="200">
        <v>0.85709999999999997</v>
      </c>
    </row>
    <row r="8574" spans="47:47" x14ac:dyDescent="0.2">
      <c r="AU8574" s="200">
        <v>0.85719999999999996</v>
      </c>
    </row>
    <row r="8575" spans="47:47" x14ac:dyDescent="0.2">
      <c r="AU8575" s="200">
        <v>0.85729999999999995</v>
      </c>
    </row>
    <row r="8576" spans="47:47" x14ac:dyDescent="0.2">
      <c r="AU8576" s="200">
        <v>0.85740000000000005</v>
      </c>
    </row>
    <row r="8577" spans="47:47" x14ac:dyDescent="0.2">
      <c r="AU8577" s="200">
        <v>0.85750000000000004</v>
      </c>
    </row>
    <row r="8578" spans="47:47" x14ac:dyDescent="0.2">
      <c r="AU8578" s="200">
        <v>0.85760000000000003</v>
      </c>
    </row>
    <row r="8579" spans="47:47" x14ac:dyDescent="0.2">
      <c r="AU8579" s="200">
        <v>0.85770000000000002</v>
      </c>
    </row>
    <row r="8580" spans="47:47" x14ac:dyDescent="0.2">
      <c r="AU8580" s="200">
        <v>0.85780000000000001</v>
      </c>
    </row>
    <row r="8581" spans="47:47" x14ac:dyDescent="0.2">
      <c r="AU8581" s="200">
        <v>0.8579</v>
      </c>
    </row>
    <row r="8582" spans="47:47" x14ac:dyDescent="0.2">
      <c r="AU8582" s="200">
        <v>0.85799999999999998</v>
      </c>
    </row>
    <row r="8583" spans="47:47" x14ac:dyDescent="0.2">
      <c r="AU8583" s="200">
        <v>0.85809999999999997</v>
      </c>
    </row>
    <row r="8584" spans="47:47" x14ac:dyDescent="0.2">
      <c r="AU8584" s="200">
        <v>0.85819999999999996</v>
      </c>
    </row>
    <row r="8585" spans="47:47" x14ac:dyDescent="0.2">
      <c r="AU8585" s="200">
        <v>0.85829999999999995</v>
      </c>
    </row>
    <row r="8586" spans="47:47" x14ac:dyDescent="0.2">
      <c r="AU8586" s="200">
        <v>0.85840000000000005</v>
      </c>
    </row>
    <row r="8587" spans="47:47" x14ac:dyDescent="0.2">
      <c r="AU8587" s="200">
        <v>0.85850000000000004</v>
      </c>
    </row>
    <row r="8588" spans="47:47" x14ac:dyDescent="0.2">
      <c r="AU8588" s="200">
        <v>0.85860000000000003</v>
      </c>
    </row>
    <row r="8589" spans="47:47" x14ac:dyDescent="0.2">
      <c r="AU8589" s="200">
        <v>0.85870000000000002</v>
      </c>
    </row>
    <row r="8590" spans="47:47" x14ac:dyDescent="0.2">
      <c r="AU8590" s="200">
        <v>0.85880000000000001</v>
      </c>
    </row>
    <row r="8591" spans="47:47" x14ac:dyDescent="0.2">
      <c r="AU8591" s="200">
        <v>0.8589</v>
      </c>
    </row>
    <row r="8592" spans="47:47" x14ac:dyDescent="0.2">
      <c r="AU8592" s="200">
        <v>0.85899999999999999</v>
      </c>
    </row>
    <row r="8593" spans="47:47" x14ac:dyDescent="0.2">
      <c r="AU8593" s="200">
        <v>0.85909999999999997</v>
      </c>
    </row>
    <row r="8594" spans="47:47" x14ac:dyDescent="0.2">
      <c r="AU8594" s="200">
        <v>0.85919999999999996</v>
      </c>
    </row>
    <row r="8595" spans="47:47" x14ac:dyDescent="0.2">
      <c r="AU8595" s="200">
        <v>0.85929999999999995</v>
      </c>
    </row>
    <row r="8596" spans="47:47" x14ac:dyDescent="0.2">
      <c r="AU8596" s="200">
        <v>0.85940000000000005</v>
      </c>
    </row>
    <row r="8597" spans="47:47" x14ac:dyDescent="0.2">
      <c r="AU8597" s="200">
        <v>0.85950000000000004</v>
      </c>
    </row>
    <row r="8598" spans="47:47" x14ac:dyDescent="0.2">
      <c r="AU8598" s="200">
        <v>0.85960000000000003</v>
      </c>
    </row>
    <row r="8599" spans="47:47" x14ac:dyDescent="0.2">
      <c r="AU8599" s="200">
        <v>0.85970000000000002</v>
      </c>
    </row>
    <row r="8600" spans="47:47" x14ac:dyDescent="0.2">
      <c r="AU8600" s="200">
        <v>0.85980000000000001</v>
      </c>
    </row>
    <row r="8601" spans="47:47" x14ac:dyDescent="0.2">
      <c r="AU8601" s="200">
        <v>0.8599</v>
      </c>
    </row>
    <row r="8602" spans="47:47" x14ac:dyDescent="0.2">
      <c r="AU8602" s="200">
        <v>0.86</v>
      </c>
    </row>
    <row r="8603" spans="47:47" x14ac:dyDescent="0.2">
      <c r="AU8603" s="200">
        <v>0.86009999999999998</v>
      </c>
    </row>
    <row r="8604" spans="47:47" x14ac:dyDescent="0.2">
      <c r="AU8604" s="200">
        <v>0.86019999999999996</v>
      </c>
    </row>
    <row r="8605" spans="47:47" x14ac:dyDescent="0.2">
      <c r="AU8605" s="200">
        <v>0.86029999999999995</v>
      </c>
    </row>
    <row r="8606" spans="47:47" x14ac:dyDescent="0.2">
      <c r="AU8606" s="200">
        <v>0.86040000000000005</v>
      </c>
    </row>
    <row r="8607" spans="47:47" x14ac:dyDescent="0.2">
      <c r="AU8607" s="200">
        <v>0.86050000000000004</v>
      </c>
    </row>
    <row r="8608" spans="47:47" x14ac:dyDescent="0.2">
      <c r="AU8608" s="200">
        <v>0.86060000000000003</v>
      </c>
    </row>
    <row r="8609" spans="47:47" x14ac:dyDescent="0.2">
      <c r="AU8609" s="200">
        <v>0.86070000000000002</v>
      </c>
    </row>
    <row r="8610" spans="47:47" x14ac:dyDescent="0.2">
      <c r="AU8610" s="200">
        <v>0.86080000000000001</v>
      </c>
    </row>
    <row r="8611" spans="47:47" x14ac:dyDescent="0.2">
      <c r="AU8611" s="200">
        <v>0.8609</v>
      </c>
    </row>
    <row r="8612" spans="47:47" x14ac:dyDescent="0.2">
      <c r="AU8612" s="200">
        <v>0.86099999999999999</v>
      </c>
    </row>
    <row r="8613" spans="47:47" x14ac:dyDescent="0.2">
      <c r="AU8613" s="200">
        <v>0.86109999999999998</v>
      </c>
    </row>
    <row r="8614" spans="47:47" x14ac:dyDescent="0.2">
      <c r="AU8614" s="200">
        <v>0.86119999999999997</v>
      </c>
    </row>
    <row r="8615" spans="47:47" x14ac:dyDescent="0.2">
      <c r="AU8615" s="200">
        <v>0.86129999999999995</v>
      </c>
    </row>
    <row r="8616" spans="47:47" x14ac:dyDescent="0.2">
      <c r="AU8616" s="200">
        <v>0.86140000000000005</v>
      </c>
    </row>
    <row r="8617" spans="47:47" x14ac:dyDescent="0.2">
      <c r="AU8617" s="200">
        <v>0.86150000000000004</v>
      </c>
    </row>
    <row r="8618" spans="47:47" x14ac:dyDescent="0.2">
      <c r="AU8618" s="200">
        <v>0.86160000000000003</v>
      </c>
    </row>
    <row r="8619" spans="47:47" x14ac:dyDescent="0.2">
      <c r="AU8619" s="200">
        <v>0.86170000000000002</v>
      </c>
    </row>
    <row r="8620" spans="47:47" x14ac:dyDescent="0.2">
      <c r="AU8620" s="200">
        <v>0.86180000000000001</v>
      </c>
    </row>
    <row r="8621" spans="47:47" x14ac:dyDescent="0.2">
      <c r="AU8621" s="200">
        <v>0.8619</v>
      </c>
    </row>
    <row r="8622" spans="47:47" x14ac:dyDescent="0.2">
      <c r="AU8622" s="200">
        <v>0.86199999999999999</v>
      </c>
    </row>
    <row r="8623" spans="47:47" x14ac:dyDescent="0.2">
      <c r="AU8623" s="200">
        <v>0.86209999999999998</v>
      </c>
    </row>
    <row r="8624" spans="47:47" x14ac:dyDescent="0.2">
      <c r="AU8624" s="200">
        <v>0.86219999999999997</v>
      </c>
    </row>
    <row r="8625" spans="47:47" x14ac:dyDescent="0.2">
      <c r="AU8625" s="200">
        <v>0.86229999999999996</v>
      </c>
    </row>
    <row r="8626" spans="47:47" x14ac:dyDescent="0.2">
      <c r="AU8626" s="200">
        <v>0.86240000000000006</v>
      </c>
    </row>
    <row r="8627" spans="47:47" x14ac:dyDescent="0.2">
      <c r="AU8627" s="200">
        <v>0.86250000000000004</v>
      </c>
    </row>
    <row r="8628" spans="47:47" x14ac:dyDescent="0.2">
      <c r="AU8628" s="200">
        <v>0.86260000000000003</v>
      </c>
    </row>
    <row r="8629" spans="47:47" x14ac:dyDescent="0.2">
      <c r="AU8629" s="200">
        <v>0.86270000000000002</v>
      </c>
    </row>
    <row r="8630" spans="47:47" x14ac:dyDescent="0.2">
      <c r="AU8630" s="200">
        <v>0.86280000000000001</v>
      </c>
    </row>
    <row r="8631" spans="47:47" x14ac:dyDescent="0.2">
      <c r="AU8631" s="200">
        <v>0.8629</v>
      </c>
    </row>
    <row r="8632" spans="47:47" x14ac:dyDescent="0.2">
      <c r="AU8632" s="200">
        <v>0.86299999999999999</v>
      </c>
    </row>
    <row r="8633" spans="47:47" x14ac:dyDescent="0.2">
      <c r="AU8633" s="200">
        <v>0.86309999999999998</v>
      </c>
    </row>
    <row r="8634" spans="47:47" x14ac:dyDescent="0.2">
      <c r="AU8634" s="200">
        <v>0.86319999999999997</v>
      </c>
    </row>
    <row r="8635" spans="47:47" x14ac:dyDescent="0.2">
      <c r="AU8635" s="200">
        <v>0.86329999999999996</v>
      </c>
    </row>
    <row r="8636" spans="47:47" x14ac:dyDescent="0.2">
      <c r="AU8636" s="200">
        <v>0.86339999999999995</v>
      </c>
    </row>
    <row r="8637" spans="47:47" x14ac:dyDescent="0.2">
      <c r="AU8637" s="200">
        <v>0.86350000000000005</v>
      </c>
    </row>
    <row r="8638" spans="47:47" x14ac:dyDescent="0.2">
      <c r="AU8638" s="200">
        <v>0.86360000000000003</v>
      </c>
    </row>
    <row r="8639" spans="47:47" x14ac:dyDescent="0.2">
      <c r="AU8639" s="200">
        <v>0.86370000000000002</v>
      </c>
    </row>
    <row r="8640" spans="47:47" x14ac:dyDescent="0.2">
      <c r="AU8640" s="200">
        <v>0.86380000000000001</v>
      </c>
    </row>
    <row r="8641" spans="47:47" x14ac:dyDescent="0.2">
      <c r="AU8641" s="200">
        <v>0.8639</v>
      </c>
    </row>
    <row r="8642" spans="47:47" x14ac:dyDescent="0.2">
      <c r="AU8642" s="200">
        <v>0.86399999999999999</v>
      </c>
    </row>
    <row r="8643" spans="47:47" x14ac:dyDescent="0.2">
      <c r="AU8643" s="200">
        <v>0.86409999999999998</v>
      </c>
    </row>
    <row r="8644" spans="47:47" x14ac:dyDescent="0.2">
      <c r="AU8644" s="200">
        <v>0.86419999999999997</v>
      </c>
    </row>
    <row r="8645" spans="47:47" x14ac:dyDescent="0.2">
      <c r="AU8645" s="200">
        <v>0.86429999999999996</v>
      </c>
    </row>
    <row r="8646" spans="47:47" x14ac:dyDescent="0.2">
      <c r="AU8646" s="200">
        <v>0.86439999999999995</v>
      </c>
    </row>
    <row r="8647" spans="47:47" x14ac:dyDescent="0.2">
      <c r="AU8647" s="200">
        <v>0.86450000000000005</v>
      </c>
    </row>
    <row r="8648" spans="47:47" x14ac:dyDescent="0.2">
      <c r="AU8648" s="200">
        <v>0.86460000000000004</v>
      </c>
    </row>
    <row r="8649" spans="47:47" x14ac:dyDescent="0.2">
      <c r="AU8649" s="200">
        <v>0.86470000000000002</v>
      </c>
    </row>
    <row r="8650" spans="47:47" x14ac:dyDescent="0.2">
      <c r="AU8650" s="200">
        <v>0.86480000000000001</v>
      </c>
    </row>
    <row r="8651" spans="47:47" x14ac:dyDescent="0.2">
      <c r="AU8651" s="200">
        <v>0.8649</v>
      </c>
    </row>
    <row r="8652" spans="47:47" x14ac:dyDescent="0.2">
      <c r="AU8652" s="200">
        <v>0.86499999999999999</v>
      </c>
    </row>
    <row r="8653" spans="47:47" x14ac:dyDescent="0.2">
      <c r="AU8653" s="200">
        <v>0.86509999999999998</v>
      </c>
    </row>
    <row r="8654" spans="47:47" x14ac:dyDescent="0.2">
      <c r="AU8654" s="200">
        <v>0.86519999999999997</v>
      </c>
    </row>
    <row r="8655" spans="47:47" x14ac:dyDescent="0.2">
      <c r="AU8655" s="200">
        <v>0.86529999999999996</v>
      </c>
    </row>
    <row r="8656" spans="47:47" x14ac:dyDescent="0.2">
      <c r="AU8656" s="200">
        <v>0.86539999999999995</v>
      </c>
    </row>
    <row r="8657" spans="47:47" x14ac:dyDescent="0.2">
      <c r="AU8657" s="200">
        <v>0.86550000000000005</v>
      </c>
    </row>
    <row r="8658" spans="47:47" x14ac:dyDescent="0.2">
      <c r="AU8658" s="200">
        <v>0.86560000000000004</v>
      </c>
    </row>
    <row r="8659" spans="47:47" x14ac:dyDescent="0.2">
      <c r="AU8659" s="200">
        <v>0.86570000000000003</v>
      </c>
    </row>
    <row r="8660" spans="47:47" x14ac:dyDescent="0.2">
      <c r="AU8660" s="200">
        <v>0.86580000000000001</v>
      </c>
    </row>
    <row r="8661" spans="47:47" x14ac:dyDescent="0.2">
      <c r="AU8661" s="200">
        <v>0.8659</v>
      </c>
    </row>
    <row r="8662" spans="47:47" x14ac:dyDescent="0.2">
      <c r="AU8662" s="200">
        <v>0.86599999999999999</v>
      </c>
    </row>
    <row r="8663" spans="47:47" x14ac:dyDescent="0.2">
      <c r="AU8663" s="200">
        <v>0.86609999999999998</v>
      </c>
    </row>
    <row r="8664" spans="47:47" x14ac:dyDescent="0.2">
      <c r="AU8664" s="200">
        <v>0.86619999999999997</v>
      </c>
    </row>
    <row r="8665" spans="47:47" x14ac:dyDescent="0.2">
      <c r="AU8665" s="200">
        <v>0.86629999999999996</v>
      </c>
    </row>
    <row r="8666" spans="47:47" x14ac:dyDescent="0.2">
      <c r="AU8666" s="200">
        <v>0.86639999999999995</v>
      </c>
    </row>
    <row r="8667" spans="47:47" x14ac:dyDescent="0.2">
      <c r="AU8667" s="200">
        <v>0.86650000000000005</v>
      </c>
    </row>
    <row r="8668" spans="47:47" x14ac:dyDescent="0.2">
      <c r="AU8668" s="200">
        <v>0.86660000000000004</v>
      </c>
    </row>
    <row r="8669" spans="47:47" x14ac:dyDescent="0.2">
      <c r="AU8669" s="200">
        <v>0.86670000000000003</v>
      </c>
    </row>
    <row r="8670" spans="47:47" x14ac:dyDescent="0.2">
      <c r="AU8670" s="200">
        <v>0.86680000000000001</v>
      </c>
    </row>
    <row r="8671" spans="47:47" x14ac:dyDescent="0.2">
      <c r="AU8671" s="200">
        <v>0.8669</v>
      </c>
    </row>
    <row r="8672" spans="47:47" x14ac:dyDescent="0.2">
      <c r="AU8672" s="200">
        <v>0.86699999999999999</v>
      </c>
    </row>
    <row r="8673" spans="47:47" x14ac:dyDescent="0.2">
      <c r="AU8673" s="200">
        <v>0.86709999999999998</v>
      </c>
    </row>
    <row r="8674" spans="47:47" x14ac:dyDescent="0.2">
      <c r="AU8674" s="200">
        <v>0.86719999999999997</v>
      </c>
    </row>
    <row r="8675" spans="47:47" x14ac:dyDescent="0.2">
      <c r="AU8675" s="200">
        <v>0.86729999999999996</v>
      </c>
    </row>
    <row r="8676" spans="47:47" x14ac:dyDescent="0.2">
      <c r="AU8676" s="200">
        <v>0.86739999999999995</v>
      </c>
    </row>
    <row r="8677" spans="47:47" x14ac:dyDescent="0.2">
      <c r="AU8677" s="200">
        <v>0.86750000000000005</v>
      </c>
    </row>
    <row r="8678" spans="47:47" x14ac:dyDescent="0.2">
      <c r="AU8678" s="200">
        <v>0.86760000000000004</v>
      </c>
    </row>
    <row r="8679" spans="47:47" x14ac:dyDescent="0.2">
      <c r="AU8679" s="200">
        <v>0.86770000000000003</v>
      </c>
    </row>
    <row r="8680" spans="47:47" x14ac:dyDescent="0.2">
      <c r="AU8680" s="200">
        <v>0.86780000000000002</v>
      </c>
    </row>
    <row r="8681" spans="47:47" x14ac:dyDescent="0.2">
      <c r="AU8681" s="200">
        <v>0.8679</v>
      </c>
    </row>
    <row r="8682" spans="47:47" x14ac:dyDescent="0.2">
      <c r="AU8682" s="200">
        <v>0.86799999999999999</v>
      </c>
    </row>
    <row r="8683" spans="47:47" x14ac:dyDescent="0.2">
      <c r="AU8683" s="200">
        <v>0.86809999999999998</v>
      </c>
    </row>
    <row r="8684" spans="47:47" x14ac:dyDescent="0.2">
      <c r="AU8684" s="200">
        <v>0.86819999999999997</v>
      </c>
    </row>
    <row r="8685" spans="47:47" x14ac:dyDescent="0.2">
      <c r="AU8685" s="200">
        <v>0.86829999999999996</v>
      </c>
    </row>
    <row r="8686" spans="47:47" x14ac:dyDescent="0.2">
      <c r="AU8686" s="200">
        <v>0.86839999999999995</v>
      </c>
    </row>
    <row r="8687" spans="47:47" x14ac:dyDescent="0.2">
      <c r="AU8687" s="200">
        <v>0.86850000000000005</v>
      </c>
    </row>
    <row r="8688" spans="47:47" x14ac:dyDescent="0.2">
      <c r="AU8688" s="200">
        <v>0.86860000000000004</v>
      </c>
    </row>
    <row r="8689" spans="47:47" x14ac:dyDescent="0.2">
      <c r="AU8689" s="200">
        <v>0.86870000000000003</v>
      </c>
    </row>
    <row r="8690" spans="47:47" x14ac:dyDescent="0.2">
      <c r="AU8690" s="200">
        <v>0.86880000000000002</v>
      </c>
    </row>
    <row r="8691" spans="47:47" x14ac:dyDescent="0.2">
      <c r="AU8691" s="200">
        <v>0.86890000000000001</v>
      </c>
    </row>
    <row r="8692" spans="47:47" x14ac:dyDescent="0.2">
      <c r="AU8692" s="200">
        <v>0.86899999999999999</v>
      </c>
    </row>
    <row r="8693" spans="47:47" x14ac:dyDescent="0.2">
      <c r="AU8693" s="200">
        <v>0.86909999999999998</v>
      </c>
    </row>
    <row r="8694" spans="47:47" x14ac:dyDescent="0.2">
      <c r="AU8694" s="200">
        <v>0.86919999999999997</v>
      </c>
    </row>
    <row r="8695" spans="47:47" x14ac:dyDescent="0.2">
      <c r="AU8695" s="200">
        <v>0.86929999999999996</v>
      </c>
    </row>
    <row r="8696" spans="47:47" x14ac:dyDescent="0.2">
      <c r="AU8696" s="200">
        <v>0.86939999999999995</v>
      </c>
    </row>
    <row r="8697" spans="47:47" x14ac:dyDescent="0.2">
      <c r="AU8697" s="200">
        <v>0.86950000000000005</v>
      </c>
    </row>
    <row r="8698" spans="47:47" x14ac:dyDescent="0.2">
      <c r="AU8698" s="200">
        <v>0.86960000000000004</v>
      </c>
    </row>
    <row r="8699" spans="47:47" x14ac:dyDescent="0.2">
      <c r="AU8699" s="200">
        <v>0.86970000000000003</v>
      </c>
    </row>
    <row r="8700" spans="47:47" x14ac:dyDescent="0.2">
      <c r="AU8700" s="200">
        <v>0.86980000000000002</v>
      </c>
    </row>
    <row r="8701" spans="47:47" x14ac:dyDescent="0.2">
      <c r="AU8701" s="200">
        <v>0.86990000000000001</v>
      </c>
    </row>
    <row r="8702" spans="47:47" x14ac:dyDescent="0.2">
      <c r="AU8702" s="200">
        <v>0.87</v>
      </c>
    </row>
    <row r="8703" spans="47:47" x14ac:dyDescent="0.2">
      <c r="AU8703" s="200">
        <v>0.87009999999999998</v>
      </c>
    </row>
    <row r="8704" spans="47:47" x14ac:dyDescent="0.2">
      <c r="AU8704" s="200">
        <v>0.87019999999999997</v>
      </c>
    </row>
    <row r="8705" spans="47:47" x14ac:dyDescent="0.2">
      <c r="AU8705" s="200">
        <v>0.87029999999999996</v>
      </c>
    </row>
    <row r="8706" spans="47:47" x14ac:dyDescent="0.2">
      <c r="AU8706" s="200">
        <v>0.87039999999999995</v>
      </c>
    </row>
    <row r="8707" spans="47:47" x14ac:dyDescent="0.2">
      <c r="AU8707" s="200">
        <v>0.87050000000000005</v>
      </c>
    </row>
    <row r="8708" spans="47:47" x14ac:dyDescent="0.2">
      <c r="AU8708" s="200">
        <v>0.87060000000000004</v>
      </c>
    </row>
    <row r="8709" spans="47:47" x14ac:dyDescent="0.2">
      <c r="AU8709" s="200">
        <v>0.87070000000000003</v>
      </c>
    </row>
    <row r="8710" spans="47:47" x14ac:dyDescent="0.2">
      <c r="AU8710" s="200">
        <v>0.87080000000000002</v>
      </c>
    </row>
    <row r="8711" spans="47:47" x14ac:dyDescent="0.2">
      <c r="AU8711" s="200">
        <v>0.87090000000000001</v>
      </c>
    </row>
    <row r="8712" spans="47:47" x14ac:dyDescent="0.2">
      <c r="AU8712" s="200">
        <v>0.871</v>
      </c>
    </row>
    <row r="8713" spans="47:47" x14ac:dyDescent="0.2">
      <c r="AU8713" s="200">
        <v>0.87109999999999999</v>
      </c>
    </row>
    <row r="8714" spans="47:47" x14ac:dyDescent="0.2">
      <c r="AU8714" s="200">
        <v>0.87119999999999997</v>
      </c>
    </row>
    <row r="8715" spans="47:47" x14ac:dyDescent="0.2">
      <c r="AU8715" s="200">
        <v>0.87129999999999996</v>
      </c>
    </row>
    <row r="8716" spans="47:47" x14ac:dyDescent="0.2">
      <c r="AU8716" s="200">
        <v>0.87139999999999995</v>
      </c>
    </row>
    <row r="8717" spans="47:47" x14ac:dyDescent="0.2">
      <c r="AU8717" s="200">
        <v>0.87150000000000005</v>
      </c>
    </row>
    <row r="8718" spans="47:47" x14ac:dyDescent="0.2">
      <c r="AU8718" s="200">
        <v>0.87160000000000004</v>
      </c>
    </row>
    <row r="8719" spans="47:47" x14ac:dyDescent="0.2">
      <c r="AU8719" s="200">
        <v>0.87170000000000003</v>
      </c>
    </row>
    <row r="8720" spans="47:47" x14ac:dyDescent="0.2">
      <c r="AU8720" s="200">
        <v>0.87180000000000002</v>
      </c>
    </row>
    <row r="8721" spans="47:47" x14ac:dyDescent="0.2">
      <c r="AU8721" s="200">
        <v>0.87190000000000001</v>
      </c>
    </row>
    <row r="8722" spans="47:47" x14ac:dyDescent="0.2">
      <c r="AU8722" s="200">
        <v>0.872</v>
      </c>
    </row>
    <row r="8723" spans="47:47" x14ac:dyDescent="0.2">
      <c r="AU8723" s="200">
        <v>0.87209999999999999</v>
      </c>
    </row>
    <row r="8724" spans="47:47" x14ac:dyDescent="0.2">
      <c r="AU8724" s="200">
        <v>0.87219999999999998</v>
      </c>
    </row>
    <row r="8725" spans="47:47" x14ac:dyDescent="0.2">
      <c r="AU8725" s="200">
        <v>0.87229999999999996</v>
      </c>
    </row>
    <row r="8726" spans="47:47" x14ac:dyDescent="0.2">
      <c r="AU8726" s="200">
        <v>0.87239999999999995</v>
      </c>
    </row>
    <row r="8727" spans="47:47" x14ac:dyDescent="0.2">
      <c r="AU8727" s="200">
        <v>0.87250000000000005</v>
      </c>
    </row>
    <row r="8728" spans="47:47" x14ac:dyDescent="0.2">
      <c r="AU8728" s="200">
        <v>0.87260000000000004</v>
      </c>
    </row>
    <row r="8729" spans="47:47" x14ac:dyDescent="0.2">
      <c r="AU8729" s="200">
        <v>0.87270000000000003</v>
      </c>
    </row>
    <row r="8730" spans="47:47" x14ac:dyDescent="0.2">
      <c r="AU8730" s="200">
        <v>0.87280000000000002</v>
      </c>
    </row>
    <row r="8731" spans="47:47" x14ac:dyDescent="0.2">
      <c r="AU8731" s="200">
        <v>0.87290000000000001</v>
      </c>
    </row>
    <row r="8732" spans="47:47" x14ac:dyDescent="0.2">
      <c r="AU8732" s="200">
        <v>0.873</v>
      </c>
    </row>
    <row r="8733" spans="47:47" x14ac:dyDescent="0.2">
      <c r="AU8733" s="200">
        <v>0.87309999999999999</v>
      </c>
    </row>
    <row r="8734" spans="47:47" x14ac:dyDescent="0.2">
      <c r="AU8734" s="200">
        <v>0.87319999999999998</v>
      </c>
    </row>
    <row r="8735" spans="47:47" x14ac:dyDescent="0.2">
      <c r="AU8735" s="200">
        <v>0.87329999999999997</v>
      </c>
    </row>
    <row r="8736" spans="47:47" x14ac:dyDescent="0.2">
      <c r="AU8736" s="200">
        <v>0.87339999999999995</v>
      </c>
    </row>
    <row r="8737" spans="47:47" x14ac:dyDescent="0.2">
      <c r="AU8737" s="200">
        <v>0.87350000000000005</v>
      </c>
    </row>
    <row r="8738" spans="47:47" x14ac:dyDescent="0.2">
      <c r="AU8738" s="200">
        <v>0.87360000000000004</v>
      </c>
    </row>
    <row r="8739" spans="47:47" x14ac:dyDescent="0.2">
      <c r="AU8739" s="200">
        <v>0.87370000000000003</v>
      </c>
    </row>
    <row r="8740" spans="47:47" x14ac:dyDescent="0.2">
      <c r="AU8740" s="200">
        <v>0.87380000000000002</v>
      </c>
    </row>
    <row r="8741" spans="47:47" x14ac:dyDescent="0.2">
      <c r="AU8741" s="200">
        <v>0.87390000000000001</v>
      </c>
    </row>
    <row r="8742" spans="47:47" x14ac:dyDescent="0.2">
      <c r="AU8742" s="200">
        <v>0.874</v>
      </c>
    </row>
    <row r="8743" spans="47:47" x14ac:dyDescent="0.2">
      <c r="AU8743" s="200">
        <v>0.87409999999999999</v>
      </c>
    </row>
    <row r="8744" spans="47:47" x14ac:dyDescent="0.2">
      <c r="AU8744" s="200">
        <v>0.87419999999999998</v>
      </c>
    </row>
    <row r="8745" spans="47:47" x14ac:dyDescent="0.2">
      <c r="AU8745" s="200">
        <v>0.87429999999999997</v>
      </c>
    </row>
    <row r="8746" spans="47:47" x14ac:dyDescent="0.2">
      <c r="AU8746" s="200">
        <v>0.87439999999999996</v>
      </c>
    </row>
    <row r="8747" spans="47:47" x14ac:dyDescent="0.2">
      <c r="AU8747" s="200">
        <v>0.87450000000000006</v>
      </c>
    </row>
    <row r="8748" spans="47:47" x14ac:dyDescent="0.2">
      <c r="AU8748" s="200">
        <v>0.87460000000000004</v>
      </c>
    </row>
    <row r="8749" spans="47:47" x14ac:dyDescent="0.2">
      <c r="AU8749" s="200">
        <v>0.87470000000000003</v>
      </c>
    </row>
    <row r="8750" spans="47:47" x14ac:dyDescent="0.2">
      <c r="AU8750" s="200">
        <v>0.87480000000000002</v>
      </c>
    </row>
    <row r="8751" spans="47:47" x14ac:dyDescent="0.2">
      <c r="AU8751" s="200">
        <v>0.87490000000000001</v>
      </c>
    </row>
    <row r="8752" spans="47:47" x14ac:dyDescent="0.2">
      <c r="AU8752" s="200">
        <v>0.875</v>
      </c>
    </row>
    <row r="8753" spans="47:47" x14ac:dyDescent="0.2">
      <c r="AU8753" s="200">
        <v>0.87509999999999999</v>
      </c>
    </row>
    <row r="8754" spans="47:47" x14ac:dyDescent="0.2">
      <c r="AU8754" s="200">
        <v>0.87519999999999998</v>
      </c>
    </row>
    <row r="8755" spans="47:47" x14ac:dyDescent="0.2">
      <c r="AU8755" s="200">
        <v>0.87529999999999997</v>
      </c>
    </row>
    <row r="8756" spans="47:47" x14ac:dyDescent="0.2">
      <c r="AU8756" s="200">
        <v>0.87539999999999996</v>
      </c>
    </row>
    <row r="8757" spans="47:47" x14ac:dyDescent="0.2">
      <c r="AU8757" s="200">
        <v>0.87549999999999994</v>
      </c>
    </row>
    <row r="8758" spans="47:47" x14ac:dyDescent="0.2">
      <c r="AU8758" s="200">
        <v>0.87560000000000004</v>
      </c>
    </row>
    <row r="8759" spans="47:47" x14ac:dyDescent="0.2">
      <c r="AU8759" s="200">
        <v>0.87570000000000003</v>
      </c>
    </row>
    <row r="8760" spans="47:47" x14ac:dyDescent="0.2">
      <c r="AU8760" s="200">
        <v>0.87580000000000002</v>
      </c>
    </row>
    <row r="8761" spans="47:47" x14ac:dyDescent="0.2">
      <c r="AU8761" s="200">
        <v>0.87590000000000001</v>
      </c>
    </row>
    <row r="8762" spans="47:47" x14ac:dyDescent="0.2">
      <c r="AU8762" s="200">
        <v>0.876</v>
      </c>
    </row>
    <row r="8763" spans="47:47" x14ac:dyDescent="0.2">
      <c r="AU8763" s="200">
        <v>0.87609999999999999</v>
      </c>
    </row>
    <row r="8764" spans="47:47" x14ac:dyDescent="0.2">
      <c r="AU8764" s="200">
        <v>0.87619999999999998</v>
      </c>
    </row>
    <row r="8765" spans="47:47" x14ac:dyDescent="0.2">
      <c r="AU8765" s="200">
        <v>0.87629999999999997</v>
      </c>
    </row>
    <row r="8766" spans="47:47" x14ac:dyDescent="0.2">
      <c r="AU8766" s="200">
        <v>0.87639999999999996</v>
      </c>
    </row>
    <row r="8767" spans="47:47" x14ac:dyDescent="0.2">
      <c r="AU8767" s="200">
        <v>0.87649999999999995</v>
      </c>
    </row>
    <row r="8768" spans="47:47" x14ac:dyDescent="0.2">
      <c r="AU8768" s="200">
        <v>0.87660000000000005</v>
      </c>
    </row>
    <row r="8769" spans="47:47" x14ac:dyDescent="0.2">
      <c r="AU8769" s="200">
        <v>0.87670000000000003</v>
      </c>
    </row>
    <row r="8770" spans="47:47" x14ac:dyDescent="0.2">
      <c r="AU8770" s="200">
        <v>0.87680000000000002</v>
      </c>
    </row>
    <row r="8771" spans="47:47" x14ac:dyDescent="0.2">
      <c r="AU8771" s="200">
        <v>0.87690000000000001</v>
      </c>
    </row>
    <row r="8772" spans="47:47" x14ac:dyDescent="0.2">
      <c r="AU8772" s="200">
        <v>0.877</v>
      </c>
    </row>
    <row r="8773" spans="47:47" x14ac:dyDescent="0.2">
      <c r="AU8773" s="200">
        <v>0.87709999999999999</v>
      </c>
    </row>
    <row r="8774" spans="47:47" x14ac:dyDescent="0.2">
      <c r="AU8774" s="200">
        <v>0.87719999999999998</v>
      </c>
    </row>
    <row r="8775" spans="47:47" x14ac:dyDescent="0.2">
      <c r="AU8775" s="200">
        <v>0.87729999999999997</v>
      </c>
    </row>
    <row r="8776" spans="47:47" x14ac:dyDescent="0.2">
      <c r="AU8776" s="200">
        <v>0.87739999999999996</v>
      </c>
    </row>
    <row r="8777" spans="47:47" x14ac:dyDescent="0.2">
      <c r="AU8777" s="200">
        <v>0.87749999999999995</v>
      </c>
    </row>
    <row r="8778" spans="47:47" x14ac:dyDescent="0.2">
      <c r="AU8778" s="200">
        <v>0.87760000000000005</v>
      </c>
    </row>
    <row r="8779" spans="47:47" x14ac:dyDescent="0.2">
      <c r="AU8779" s="200">
        <v>0.87770000000000004</v>
      </c>
    </row>
    <row r="8780" spans="47:47" x14ac:dyDescent="0.2">
      <c r="AU8780" s="200">
        <v>0.87780000000000002</v>
      </c>
    </row>
    <row r="8781" spans="47:47" x14ac:dyDescent="0.2">
      <c r="AU8781" s="200">
        <v>0.87790000000000001</v>
      </c>
    </row>
    <row r="8782" spans="47:47" x14ac:dyDescent="0.2">
      <c r="AU8782" s="200">
        <v>0.878</v>
      </c>
    </row>
    <row r="8783" spans="47:47" x14ac:dyDescent="0.2">
      <c r="AU8783" s="200">
        <v>0.87809999999999999</v>
      </c>
    </row>
    <row r="8784" spans="47:47" x14ac:dyDescent="0.2">
      <c r="AU8784" s="200">
        <v>0.87819999999999998</v>
      </c>
    </row>
    <row r="8785" spans="47:47" x14ac:dyDescent="0.2">
      <c r="AU8785" s="200">
        <v>0.87829999999999997</v>
      </c>
    </row>
    <row r="8786" spans="47:47" x14ac:dyDescent="0.2">
      <c r="AU8786" s="200">
        <v>0.87839999999999996</v>
      </c>
    </row>
    <row r="8787" spans="47:47" x14ac:dyDescent="0.2">
      <c r="AU8787" s="200">
        <v>0.87849999999999995</v>
      </c>
    </row>
    <row r="8788" spans="47:47" x14ac:dyDescent="0.2">
      <c r="AU8788" s="200">
        <v>0.87860000000000005</v>
      </c>
    </row>
    <row r="8789" spans="47:47" x14ac:dyDescent="0.2">
      <c r="AU8789" s="200">
        <v>0.87870000000000004</v>
      </c>
    </row>
    <row r="8790" spans="47:47" x14ac:dyDescent="0.2">
      <c r="AU8790" s="200">
        <v>0.87880000000000003</v>
      </c>
    </row>
    <row r="8791" spans="47:47" x14ac:dyDescent="0.2">
      <c r="AU8791" s="200">
        <v>0.87890000000000001</v>
      </c>
    </row>
    <row r="8792" spans="47:47" x14ac:dyDescent="0.2">
      <c r="AU8792" s="200">
        <v>0.879</v>
      </c>
    </row>
    <row r="8793" spans="47:47" x14ac:dyDescent="0.2">
      <c r="AU8793" s="200">
        <v>0.87909999999999999</v>
      </c>
    </row>
    <row r="8794" spans="47:47" x14ac:dyDescent="0.2">
      <c r="AU8794" s="200">
        <v>0.87919999999999998</v>
      </c>
    </row>
    <row r="8795" spans="47:47" x14ac:dyDescent="0.2">
      <c r="AU8795" s="200">
        <v>0.87929999999999997</v>
      </c>
    </row>
    <row r="8796" spans="47:47" x14ac:dyDescent="0.2">
      <c r="AU8796" s="200">
        <v>0.87939999999999996</v>
      </c>
    </row>
    <row r="8797" spans="47:47" x14ac:dyDescent="0.2">
      <c r="AU8797" s="200">
        <v>0.87949999999999995</v>
      </c>
    </row>
    <row r="8798" spans="47:47" x14ac:dyDescent="0.2">
      <c r="AU8798" s="200">
        <v>0.87960000000000005</v>
      </c>
    </row>
    <row r="8799" spans="47:47" x14ac:dyDescent="0.2">
      <c r="AU8799" s="200">
        <v>0.87970000000000004</v>
      </c>
    </row>
    <row r="8800" spans="47:47" x14ac:dyDescent="0.2">
      <c r="AU8800" s="200">
        <v>0.87980000000000003</v>
      </c>
    </row>
    <row r="8801" spans="47:47" x14ac:dyDescent="0.2">
      <c r="AU8801" s="200">
        <v>0.87990000000000002</v>
      </c>
    </row>
    <row r="8802" spans="47:47" x14ac:dyDescent="0.2">
      <c r="AU8802" s="200">
        <v>0.88</v>
      </c>
    </row>
    <row r="8803" spans="47:47" x14ac:dyDescent="0.2">
      <c r="AU8803" s="200">
        <v>0.88009999999999999</v>
      </c>
    </row>
    <row r="8804" spans="47:47" x14ac:dyDescent="0.2">
      <c r="AU8804" s="200">
        <v>0.88019999999999998</v>
      </c>
    </row>
    <row r="8805" spans="47:47" x14ac:dyDescent="0.2">
      <c r="AU8805" s="200">
        <v>0.88029999999999997</v>
      </c>
    </row>
    <row r="8806" spans="47:47" x14ac:dyDescent="0.2">
      <c r="AU8806" s="200">
        <v>0.88039999999999996</v>
      </c>
    </row>
    <row r="8807" spans="47:47" x14ac:dyDescent="0.2">
      <c r="AU8807" s="200">
        <v>0.88049999999999995</v>
      </c>
    </row>
    <row r="8808" spans="47:47" x14ac:dyDescent="0.2">
      <c r="AU8808" s="200">
        <v>0.88060000000000005</v>
      </c>
    </row>
    <row r="8809" spans="47:47" x14ac:dyDescent="0.2">
      <c r="AU8809" s="200">
        <v>0.88070000000000004</v>
      </c>
    </row>
    <row r="8810" spans="47:47" x14ac:dyDescent="0.2">
      <c r="AU8810" s="200">
        <v>0.88080000000000003</v>
      </c>
    </row>
    <row r="8811" spans="47:47" x14ac:dyDescent="0.2">
      <c r="AU8811" s="200">
        <v>0.88090000000000002</v>
      </c>
    </row>
    <row r="8812" spans="47:47" x14ac:dyDescent="0.2">
      <c r="AU8812" s="200">
        <v>0.88100000000000001</v>
      </c>
    </row>
    <row r="8813" spans="47:47" x14ac:dyDescent="0.2">
      <c r="AU8813" s="200">
        <v>0.88109999999999999</v>
      </c>
    </row>
    <row r="8814" spans="47:47" x14ac:dyDescent="0.2">
      <c r="AU8814" s="200">
        <v>0.88119999999999998</v>
      </c>
    </row>
    <row r="8815" spans="47:47" x14ac:dyDescent="0.2">
      <c r="AU8815" s="200">
        <v>0.88129999999999997</v>
      </c>
    </row>
    <row r="8816" spans="47:47" x14ac:dyDescent="0.2">
      <c r="AU8816" s="200">
        <v>0.88139999999999996</v>
      </c>
    </row>
    <row r="8817" spans="47:47" x14ac:dyDescent="0.2">
      <c r="AU8817" s="200">
        <v>0.88149999999999995</v>
      </c>
    </row>
    <row r="8818" spans="47:47" x14ac:dyDescent="0.2">
      <c r="AU8818" s="200">
        <v>0.88160000000000005</v>
      </c>
    </row>
    <row r="8819" spans="47:47" x14ac:dyDescent="0.2">
      <c r="AU8819" s="200">
        <v>0.88170000000000004</v>
      </c>
    </row>
    <row r="8820" spans="47:47" x14ac:dyDescent="0.2">
      <c r="AU8820" s="200">
        <v>0.88180000000000003</v>
      </c>
    </row>
    <row r="8821" spans="47:47" x14ac:dyDescent="0.2">
      <c r="AU8821" s="200">
        <v>0.88190000000000002</v>
      </c>
    </row>
    <row r="8822" spans="47:47" x14ac:dyDescent="0.2">
      <c r="AU8822" s="200">
        <v>0.88200000000000001</v>
      </c>
    </row>
    <row r="8823" spans="47:47" x14ac:dyDescent="0.2">
      <c r="AU8823" s="200">
        <v>0.8821</v>
      </c>
    </row>
    <row r="8824" spans="47:47" x14ac:dyDescent="0.2">
      <c r="AU8824" s="200">
        <v>0.88219999999999998</v>
      </c>
    </row>
    <row r="8825" spans="47:47" x14ac:dyDescent="0.2">
      <c r="AU8825" s="200">
        <v>0.88229999999999997</v>
      </c>
    </row>
    <row r="8826" spans="47:47" x14ac:dyDescent="0.2">
      <c r="AU8826" s="200">
        <v>0.88239999999999996</v>
      </c>
    </row>
    <row r="8827" spans="47:47" x14ac:dyDescent="0.2">
      <c r="AU8827" s="200">
        <v>0.88249999999999995</v>
      </c>
    </row>
    <row r="8828" spans="47:47" x14ac:dyDescent="0.2">
      <c r="AU8828" s="200">
        <v>0.88260000000000005</v>
      </c>
    </row>
    <row r="8829" spans="47:47" x14ac:dyDescent="0.2">
      <c r="AU8829" s="200">
        <v>0.88270000000000004</v>
      </c>
    </row>
    <row r="8830" spans="47:47" x14ac:dyDescent="0.2">
      <c r="AU8830" s="200">
        <v>0.88280000000000003</v>
      </c>
    </row>
    <row r="8831" spans="47:47" x14ac:dyDescent="0.2">
      <c r="AU8831" s="200">
        <v>0.88290000000000002</v>
      </c>
    </row>
    <row r="8832" spans="47:47" x14ac:dyDescent="0.2">
      <c r="AU8832" s="200">
        <v>0.88300000000000001</v>
      </c>
    </row>
    <row r="8833" spans="47:47" x14ac:dyDescent="0.2">
      <c r="AU8833" s="200">
        <v>0.8831</v>
      </c>
    </row>
    <row r="8834" spans="47:47" x14ac:dyDescent="0.2">
      <c r="AU8834" s="200">
        <v>0.88319999999999999</v>
      </c>
    </row>
    <row r="8835" spans="47:47" x14ac:dyDescent="0.2">
      <c r="AU8835" s="200">
        <v>0.88329999999999997</v>
      </c>
    </row>
    <row r="8836" spans="47:47" x14ac:dyDescent="0.2">
      <c r="AU8836" s="200">
        <v>0.88339999999999996</v>
      </c>
    </row>
    <row r="8837" spans="47:47" x14ac:dyDescent="0.2">
      <c r="AU8837" s="200">
        <v>0.88349999999999995</v>
      </c>
    </row>
    <row r="8838" spans="47:47" x14ac:dyDescent="0.2">
      <c r="AU8838" s="200">
        <v>0.88360000000000005</v>
      </c>
    </row>
    <row r="8839" spans="47:47" x14ac:dyDescent="0.2">
      <c r="AU8839" s="200">
        <v>0.88370000000000004</v>
      </c>
    </row>
    <row r="8840" spans="47:47" x14ac:dyDescent="0.2">
      <c r="AU8840" s="200">
        <v>0.88380000000000003</v>
      </c>
    </row>
    <row r="8841" spans="47:47" x14ac:dyDescent="0.2">
      <c r="AU8841" s="200">
        <v>0.88390000000000002</v>
      </c>
    </row>
    <row r="8842" spans="47:47" x14ac:dyDescent="0.2">
      <c r="AU8842" s="200">
        <v>0.88400000000000001</v>
      </c>
    </row>
    <row r="8843" spans="47:47" x14ac:dyDescent="0.2">
      <c r="AU8843" s="200">
        <v>0.8841</v>
      </c>
    </row>
    <row r="8844" spans="47:47" x14ac:dyDescent="0.2">
      <c r="AU8844" s="200">
        <v>0.88419999999999999</v>
      </c>
    </row>
    <row r="8845" spans="47:47" x14ac:dyDescent="0.2">
      <c r="AU8845" s="200">
        <v>0.88429999999999997</v>
      </c>
    </row>
    <row r="8846" spans="47:47" x14ac:dyDescent="0.2">
      <c r="AU8846" s="200">
        <v>0.88439999999999996</v>
      </c>
    </row>
    <row r="8847" spans="47:47" x14ac:dyDescent="0.2">
      <c r="AU8847" s="200">
        <v>0.88449999999999995</v>
      </c>
    </row>
    <row r="8848" spans="47:47" x14ac:dyDescent="0.2">
      <c r="AU8848" s="200">
        <v>0.88460000000000005</v>
      </c>
    </row>
    <row r="8849" spans="47:47" x14ac:dyDescent="0.2">
      <c r="AU8849" s="200">
        <v>0.88470000000000004</v>
      </c>
    </row>
    <row r="8850" spans="47:47" x14ac:dyDescent="0.2">
      <c r="AU8850" s="200">
        <v>0.88480000000000003</v>
      </c>
    </row>
    <row r="8851" spans="47:47" x14ac:dyDescent="0.2">
      <c r="AU8851" s="200">
        <v>0.88490000000000002</v>
      </c>
    </row>
    <row r="8852" spans="47:47" x14ac:dyDescent="0.2">
      <c r="AU8852" s="200">
        <v>0.88500000000000001</v>
      </c>
    </row>
    <row r="8853" spans="47:47" x14ac:dyDescent="0.2">
      <c r="AU8853" s="200">
        <v>0.8851</v>
      </c>
    </row>
    <row r="8854" spans="47:47" x14ac:dyDescent="0.2">
      <c r="AU8854" s="200">
        <v>0.88519999999999999</v>
      </c>
    </row>
    <row r="8855" spans="47:47" x14ac:dyDescent="0.2">
      <c r="AU8855" s="200">
        <v>0.88529999999999998</v>
      </c>
    </row>
    <row r="8856" spans="47:47" x14ac:dyDescent="0.2">
      <c r="AU8856" s="200">
        <v>0.88539999999999996</v>
      </c>
    </row>
    <row r="8857" spans="47:47" x14ac:dyDescent="0.2">
      <c r="AU8857" s="200">
        <v>0.88549999999999995</v>
      </c>
    </row>
    <row r="8858" spans="47:47" x14ac:dyDescent="0.2">
      <c r="AU8858" s="200">
        <v>0.88560000000000005</v>
      </c>
    </row>
    <row r="8859" spans="47:47" x14ac:dyDescent="0.2">
      <c r="AU8859" s="200">
        <v>0.88570000000000004</v>
      </c>
    </row>
    <row r="8860" spans="47:47" x14ac:dyDescent="0.2">
      <c r="AU8860" s="200">
        <v>0.88580000000000003</v>
      </c>
    </row>
    <row r="8861" spans="47:47" x14ac:dyDescent="0.2">
      <c r="AU8861" s="200">
        <v>0.88590000000000002</v>
      </c>
    </row>
    <row r="8862" spans="47:47" x14ac:dyDescent="0.2">
      <c r="AU8862" s="200">
        <v>0.88600000000000001</v>
      </c>
    </row>
    <row r="8863" spans="47:47" x14ac:dyDescent="0.2">
      <c r="AU8863" s="200">
        <v>0.8861</v>
      </c>
    </row>
    <row r="8864" spans="47:47" x14ac:dyDescent="0.2">
      <c r="AU8864" s="200">
        <v>0.88619999999999999</v>
      </c>
    </row>
    <row r="8865" spans="47:47" x14ac:dyDescent="0.2">
      <c r="AU8865" s="200">
        <v>0.88629999999999998</v>
      </c>
    </row>
    <row r="8866" spans="47:47" x14ac:dyDescent="0.2">
      <c r="AU8866" s="200">
        <v>0.88639999999999997</v>
      </c>
    </row>
    <row r="8867" spans="47:47" x14ac:dyDescent="0.2">
      <c r="AU8867" s="200">
        <v>0.88649999999999995</v>
      </c>
    </row>
    <row r="8868" spans="47:47" x14ac:dyDescent="0.2">
      <c r="AU8868" s="200">
        <v>0.88660000000000005</v>
      </c>
    </row>
    <row r="8869" spans="47:47" x14ac:dyDescent="0.2">
      <c r="AU8869" s="200">
        <v>0.88670000000000004</v>
      </c>
    </row>
    <row r="8870" spans="47:47" x14ac:dyDescent="0.2">
      <c r="AU8870" s="200">
        <v>0.88680000000000003</v>
      </c>
    </row>
    <row r="8871" spans="47:47" x14ac:dyDescent="0.2">
      <c r="AU8871" s="200">
        <v>0.88690000000000002</v>
      </c>
    </row>
    <row r="8872" spans="47:47" x14ac:dyDescent="0.2">
      <c r="AU8872" s="200">
        <v>0.88700000000000001</v>
      </c>
    </row>
    <row r="8873" spans="47:47" x14ac:dyDescent="0.2">
      <c r="AU8873" s="200">
        <v>0.8871</v>
      </c>
    </row>
    <row r="8874" spans="47:47" x14ac:dyDescent="0.2">
      <c r="AU8874" s="200">
        <v>0.88719999999999999</v>
      </c>
    </row>
    <row r="8875" spans="47:47" x14ac:dyDescent="0.2">
      <c r="AU8875" s="200">
        <v>0.88729999999999998</v>
      </c>
    </row>
    <row r="8876" spans="47:47" x14ac:dyDescent="0.2">
      <c r="AU8876" s="200">
        <v>0.88739999999999997</v>
      </c>
    </row>
    <row r="8877" spans="47:47" x14ac:dyDescent="0.2">
      <c r="AU8877" s="200">
        <v>0.88749999999999996</v>
      </c>
    </row>
    <row r="8878" spans="47:47" x14ac:dyDescent="0.2">
      <c r="AU8878" s="200">
        <v>0.88759999999999994</v>
      </c>
    </row>
    <row r="8879" spans="47:47" x14ac:dyDescent="0.2">
      <c r="AU8879" s="200">
        <v>0.88770000000000004</v>
      </c>
    </row>
    <row r="8880" spans="47:47" x14ac:dyDescent="0.2">
      <c r="AU8880" s="200">
        <v>0.88780000000000003</v>
      </c>
    </row>
    <row r="8881" spans="47:47" x14ac:dyDescent="0.2">
      <c r="AU8881" s="200">
        <v>0.88790000000000002</v>
      </c>
    </row>
    <row r="8882" spans="47:47" x14ac:dyDescent="0.2">
      <c r="AU8882" s="200">
        <v>0.88800000000000001</v>
      </c>
    </row>
    <row r="8883" spans="47:47" x14ac:dyDescent="0.2">
      <c r="AU8883" s="200">
        <v>0.8881</v>
      </c>
    </row>
    <row r="8884" spans="47:47" x14ac:dyDescent="0.2">
      <c r="AU8884" s="200">
        <v>0.88819999999999999</v>
      </c>
    </row>
    <row r="8885" spans="47:47" x14ac:dyDescent="0.2">
      <c r="AU8885" s="200">
        <v>0.88829999999999998</v>
      </c>
    </row>
    <row r="8886" spans="47:47" x14ac:dyDescent="0.2">
      <c r="AU8886" s="200">
        <v>0.88839999999999997</v>
      </c>
    </row>
    <row r="8887" spans="47:47" x14ac:dyDescent="0.2">
      <c r="AU8887" s="200">
        <v>0.88849999999999996</v>
      </c>
    </row>
    <row r="8888" spans="47:47" x14ac:dyDescent="0.2">
      <c r="AU8888" s="200">
        <v>0.88859999999999995</v>
      </c>
    </row>
    <row r="8889" spans="47:47" x14ac:dyDescent="0.2">
      <c r="AU8889" s="200">
        <v>0.88870000000000005</v>
      </c>
    </row>
    <row r="8890" spans="47:47" x14ac:dyDescent="0.2">
      <c r="AU8890" s="200">
        <v>0.88880000000000003</v>
      </c>
    </row>
    <row r="8891" spans="47:47" x14ac:dyDescent="0.2">
      <c r="AU8891" s="200">
        <v>0.88890000000000002</v>
      </c>
    </row>
    <row r="8892" spans="47:47" x14ac:dyDescent="0.2">
      <c r="AU8892" s="200">
        <v>0.88900000000000001</v>
      </c>
    </row>
    <row r="8893" spans="47:47" x14ac:dyDescent="0.2">
      <c r="AU8893" s="200">
        <v>0.8891</v>
      </c>
    </row>
    <row r="8894" spans="47:47" x14ac:dyDescent="0.2">
      <c r="AU8894" s="200">
        <v>0.88919999999999999</v>
      </c>
    </row>
    <row r="8895" spans="47:47" x14ac:dyDescent="0.2">
      <c r="AU8895" s="200">
        <v>0.88929999999999998</v>
      </c>
    </row>
    <row r="8896" spans="47:47" x14ac:dyDescent="0.2">
      <c r="AU8896" s="200">
        <v>0.88939999999999997</v>
      </c>
    </row>
    <row r="8897" spans="47:47" x14ac:dyDescent="0.2">
      <c r="AU8897" s="200">
        <v>0.88949999999999996</v>
      </c>
    </row>
    <row r="8898" spans="47:47" x14ac:dyDescent="0.2">
      <c r="AU8898" s="200">
        <v>0.88959999999999995</v>
      </c>
    </row>
    <row r="8899" spans="47:47" x14ac:dyDescent="0.2">
      <c r="AU8899" s="200">
        <v>0.88970000000000005</v>
      </c>
    </row>
    <row r="8900" spans="47:47" x14ac:dyDescent="0.2">
      <c r="AU8900" s="200">
        <v>0.88980000000000004</v>
      </c>
    </row>
    <row r="8901" spans="47:47" x14ac:dyDescent="0.2">
      <c r="AU8901" s="200">
        <v>0.88990000000000002</v>
      </c>
    </row>
    <row r="8902" spans="47:47" x14ac:dyDescent="0.2">
      <c r="AU8902" s="200">
        <v>0.89</v>
      </c>
    </row>
    <row r="8903" spans="47:47" x14ac:dyDescent="0.2">
      <c r="AU8903" s="200">
        <v>0.8901</v>
      </c>
    </row>
    <row r="8904" spans="47:47" x14ac:dyDescent="0.2">
      <c r="AU8904" s="200">
        <v>0.89019999999999999</v>
      </c>
    </row>
    <row r="8905" spans="47:47" x14ac:dyDescent="0.2">
      <c r="AU8905" s="200">
        <v>0.89029999999999998</v>
      </c>
    </row>
    <row r="8906" spans="47:47" x14ac:dyDescent="0.2">
      <c r="AU8906" s="200">
        <v>0.89039999999999997</v>
      </c>
    </row>
    <row r="8907" spans="47:47" x14ac:dyDescent="0.2">
      <c r="AU8907" s="200">
        <v>0.89049999999999996</v>
      </c>
    </row>
    <row r="8908" spans="47:47" x14ac:dyDescent="0.2">
      <c r="AU8908" s="200">
        <v>0.89059999999999995</v>
      </c>
    </row>
    <row r="8909" spans="47:47" x14ac:dyDescent="0.2">
      <c r="AU8909" s="200">
        <v>0.89070000000000005</v>
      </c>
    </row>
    <row r="8910" spans="47:47" x14ac:dyDescent="0.2">
      <c r="AU8910" s="200">
        <v>0.89080000000000004</v>
      </c>
    </row>
    <row r="8911" spans="47:47" x14ac:dyDescent="0.2">
      <c r="AU8911" s="200">
        <v>0.89090000000000003</v>
      </c>
    </row>
    <row r="8912" spans="47:47" x14ac:dyDescent="0.2">
      <c r="AU8912" s="200">
        <v>0.89100000000000001</v>
      </c>
    </row>
    <row r="8913" spans="47:47" x14ac:dyDescent="0.2">
      <c r="AU8913" s="200">
        <v>0.8911</v>
      </c>
    </row>
    <row r="8914" spans="47:47" x14ac:dyDescent="0.2">
      <c r="AU8914" s="200">
        <v>0.89119999999999999</v>
      </c>
    </row>
    <row r="8915" spans="47:47" x14ac:dyDescent="0.2">
      <c r="AU8915" s="200">
        <v>0.89129999999999998</v>
      </c>
    </row>
    <row r="8916" spans="47:47" x14ac:dyDescent="0.2">
      <c r="AU8916" s="200">
        <v>0.89139999999999997</v>
      </c>
    </row>
    <row r="8917" spans="47:47" x14ac:dyDescent="0.2">
      <c r="AU8917" s="200">
        <v>0.89149999999999996</v>
      </c>
    </row>
    <row r="8918" spans="47:47" x14ac:dyDescent="0.2">
      <c r="AU8918" s="200">
        <v>0.89159999999999995</v>
      </c>
    </row>
    <row r="8919" spans="47:47" x14ac:dyDescent="0.2">
      <c r="AU8919" s="200">
        <v>0.89170000000000005</v>
      </c>
    </row>
    <row r="8920" spans="47:47" x14ac:dyDescent="0.2">
      <c r="AU8920" s="200">
        <v>0.89180000000000004</v>
      </c>
    </row>
    <row r="8921" spans="47:47" x14ac:dyDescent="0.2">
      <c r="AU8921" s="200">
        <v>0.89190000000000003</v>
      </c>
    </row>
    <row r="8922" spans="47:47" x14ac:dyDescent="0.2">
      <c r="AU8922" s="200">
        <v>0.89200000000000002</v>
      </c>
    </row>
    <row r="8923" spans="47:47" x14ac:dyDescent="0.2">
      <c r="AU8923" s="200">
        <v>0.8921</v>
      </c>
    </row>
    <row r="8924" spans="47:47" x14ac:dyDescent="0.2">
      <c r="AU8924" s="200">
        <v>0.89219999999999999</v>
      </c>
    </row>
    <row r="8925" spans="47:47" x14ac:dyDescent="0.2">
      <c r="AU8925" s="200">
        <v>0.89229999999999998</v>
      </c>
    </row>
    <row r="8926" spans="47:47" x14ac:dyDescent="0.2">
      <c r="AU8926" s="200">
        <v>0.89239999999999997</v>
      </c>
    </row>
    <row r="8927" spans="47:47" x14ac:dyDescent="0.2">
      <c r="AU8927" s="200">
        <v>0.89249999999999996</v>
      </c>
    </row>
    <row r="8928" spans="47:47" x14ac:dyDescent="0.2">
      <c r="AU8928" s="200">
        <v>0.89259999999999995</v>
      </c>
    </row>
    <row r="8929" spans="47:47" x14ac:dyDescent="0.2">
      <c r="AU8929" s="200">
        <v>0.89270000000000005</v>
      </c>
    </row>
    <row r="8930" spans="47:47" x14ac:dyDescent="0.2">
      <c r="AU8930" s="200">
        <v>0.89280000000000004</v>
      </c>
    </row>
    <row r="8931" spans="47:47" x14ac:dyDescent="0.2">
      <c r="AU8931" s="200">
        <v>0.89290000000000003</v>
      </c>
    </row>
    <row r="8932" spans="47:47" x14ac:dyDescent="0.2">
      <c r="AU8932" s="200">
        <v>0.89300000000000002</v>
      </c>
    </row>
    <row r="8933" spans="47:47" x14ac:dyDescent="0.2">
      <c r="AU8933" s="200">
        <v>0.8931</v>
      </c>
    </row>
    <row r="8934" spans="47:47" x14ac:dyDescent="0.2">
      <c r="AU8934" s="200">
        <v>0.89319999999999999</v>
      </c>
    </row>
    <row r="8935" spans="47:47" x14ac:dyDescent="0.2">
      <c r="AU8935" s="200">
        <v>0.89329999999999998</v>
      </c>
    </row>
    <row r="8936" spans="47:47" x14ac:dyDescent="0.2">
      <c r="AU8936" s="200">
        <v>0.89339999999999997</v>
      </c>
    </row>
    <row r="8937" spans="47:47" x14ac:dyDescent="0.2">
      <c r="AU8937" s="200">
        <v>0.89349999999999996</v>
      </c>
    </row>
    <row r="8938" spans="47:47" x14ac:dyDescent="0.2">
      <c r="AU8938" s="200">
        <v>0.89359999999999995</v>
      </c>
    </row>
    <row r="8939" spans="47:47" x14ac:dyDescent="0.2">
      <c r="AU8939" s="200">
        <v>0.89370000000000005</v>
      </c>
    </row>
    <row r="8940" spans="47:47" x14ac:dyDescent="0.2">
      <c r="AU8940" s="200">
        <v>0.89380000000000004</v>
      </c>
    </row>
    <row r="8941" spans="47:47" x14ac:dyDescent="0.2">
      <c r="AU8941" s="200">
        <v>0.89390000000000003</v>
      </c>
    </row>
    <row r="8942" spans="47:47" x14ac:dyDescent="0.2">
      <c r="AU8942" s="200">
        <v>0.89400000000000002</v>
      </c>
    </row>
    <row r="8943" spans="47:47" x14ac:dyDescent="0.2">
      <c r="AU8943" s="200">
        <v>0.89410000000000001</v>
      </c>
    </row>
    <row r="8944" spans="47:47" x14ac:dyDescent="0.2">
      <c r="AU8944" s="200">
        <v>0.89419999999999999</v>
      </c>
    </row>
    <row r="8945" spans="47:47" x14ac:dyDescent="0.2">
      <c r="AU8945" s="200">
        <v>0.89429999999999998</v>
      </c>
    </row>
    <row r="8946" spans="47:47" x14ac:dyDescent="0.2">
      <c r="AU8946" s="200">
        <v>0.89439999999999997</v>
      </c>
    </row>
    <row r="8947" spans="47:47" x14ac:dyDescent="0.2">
      <c r="AU8947" s="200">
        <v>0.89449999999999996</v>
      </c>
    </row>
    <row r="8948" spans="47:47" x14ac:dyDescent="0.2">
      <c r="AU8948" s="200">
        <v>0.89459999999999995</v>
      </c>
    </row>
    <row r="8949" spans="47:47" x14ac:dyDescent="0.2">
      <c r="AU8949" s="200">
        <v>0.89470000000000005</v>
      </c>
    </row>
    <row r="8950" spans="47:47" x14ac:dyDescent="0.2">
      <c r="AU8950" s="200">
        <v>0.89480000000000004</v>
      </c>
    </row>
    <row r="8951" spans="47:47" x14ac:dyDescent="0.2">
      <c r="AU8951" s="200">
        <v>0.89490000000000003</v>
      </c>
    </row>
    <row r="8952" spans="47:47" x14ac:dyDescent="0.2">
      <c r="AU8952" s="200">
        <v>0.89500000000000002</v>
      </c>
    </row>
    <row r="8953" spans="47:47" x14ac:dyDescent="0.2">
      <c r="AU8953" s="200">
        <v>0.89510000000000001</v>
      </c>
    </row>
    <row r="8954" spans="47:47" x14ac:dyDescent="0.2">
      <c r="AU8954" s="200">
        <v>0.8952</v>
      </c>
    </row>
    <row r="8955" spans="47:47" x14ac:dyDescent="0.2">
      <c r="AU8955" s="200">
        <v>0.89529999999999998</v>
      </c>
    </row>
    <row r="8956" spans="47:47" x14ac:dyDescent="0.2">
      <c r="AU8956" s="200">
        <v>0.89539999999999997</v>
      </c>
    </row>
    <row r="8957" spans="47:47" x14ac:dyDescent="0.2">
      <c r="AU8957" s="200">
        <v>0.89549999999999996</v>
      </c>
    </row>
    <row r="8958" spans="47:47" x14ac:dyDescent="0.2">
      <c r="AU8958" s="200">
        <v>0.89559999999999995</v>
      </c>
    </row>
    <row r="8959" spans="47:47" x14ac:dyDescent="0.2">
      <c r="AU8959" s="200">
        <v>0.89570000000000005</v>
      </c>
    </row>
    <row r="8960" spans="47:47" x14ac:dyDescent="0.2">
      <c r="AU8960" s="200">
        <v>0.89580000000000004</v>
      </c>
    </row>
    <row r="8961" spans="47:47" x14ac:dyDescent="0.2">
      <c r="AU8961" s="200">
        <v>0.89590000000000003</v>
      </c>
    </row>
    <row r="8962" spans="47:47" x14ac:dyDescent="0.2">
      <c r="AU8962" s="200">
        <v>0.89600000000000002</v>
      </c>
    </row>
    <row r="8963" spans="47:47" x14ac:dyDescent="0.2">
      <c r="AU8963" s="200">
        <v>0.89610000000000001</v>
      </c>
    </row>
    <row r="8964" spans="47:47" x14ac:dyDescent="0.2">
      <c r="AU8964" s="200">
        <v>0.8962</v>
      </c>
    </row>
    <row r="8965" spans="47:47" x14ac:dyDescent="0.2">
      <c r="AU8965" s="200">
        <v>0.89629999999999999</v>
      </c>
    </row>
    <row r="8966" spans="47:47" x14ac:dyDescent="0.2">
      <c r="AU8966" s="200">
        <v>0.89639999999999997</v>
      </c>
    </row>
    <row r="8967" spans="47:47" x14ac:dyDescent="0.2">
      <c r="AU8967" s="200">
        <v>0.89649999999999996</v>
      </c>
    </row>
    <row r="8968" spans="47:47" x14ac:dyDescent="0.2">
      <c r="AU8968" s="200">
        <v>0.89659999999999995</v>
      </c>
    </row>
    <row r="8969" spans="47:47" x14ac:dyDescent="0.2">
      <c r="AU8969" s="200">
        <v>0.89670000000000005</v>
      </c>
    </row>
    <row r="8970" spans="47:47" x14ac:dyDescent="0.2">
      <c r="AU8970" s="200">
        <v>0.89680000000000004</v>
      </c>
    </row>
    <row r="8971" spans="47:47" x14ac:dyDescent="0.2">
      <c r="AU8971" s="200">
        <v>0.89690000000000003</v>
      </c>
    </row>
    <row r="8972" spans="47:47" x14ac:dyDescent="0.2">
      <c r="AU8972" s="200">
        <v>0.89700000000000002</v>
      </c>
    </row>
    <row r="8973" spans="47:47" x14ac:dyDescent="0.2">
      <c r="AU8973" s="200">
        <v>0.89710000000000001</v>
      </c>
    </row>
    <row r="8974" spans="47:47" x14ac:dyDescent="0.2">
      <c r="AU8974" s="200">
        <v>0.8972</v>
      </c>
    </row>
    <row r="8975" spans="47:47" x14ac:dyDescent="0.2">
      <c r="AU8975" s="200">
        <v>0.89729999999999999</v>
      </c>
    </row>
    <row r="8976" spans="47:47" x14ac:dyDescent="0.2">
      <c r="AU8976" s="200">
        <v>0.89739999999999998</v>
      </c>
    </row>
    <row r="8977" spans="47:47" x14ac:dyDescent="0.2">
      <c r="AU8977" s="200">
        <v>0.89749999999999996</v>
      </c>
    </row>
    <row r="8978" spans="47:47" x14ac:dyDescent="0.2">
      <c r="AU8978" s="200">
        <v>0.89759999999999995</v>
      </c>
    </row>
    <row r="8979" spans="47:47" x14ac:dyDescent="0.2">
      <c r="AU8979" s="200">
        <v>0.89770000000000005</v>
      </c>
    </row>
    <row r="8980" spans="47:47" x14ac:dyDescent="0.2">
      <c r="AU8980" s="200">
        <v>0.89780000000000004</v>
      </c>
    </row>
    <row r="8981" spans="47:47" x14ac:dyDescent="0.2">
      <c r="AU8981" s="200">
        <v>0.89790000000000003</v>
      </c>
    </row>
    <row r="8982" spans="47:47" x14ac:dyDescent="0.2">
      <c r="AU8982" s="200">
        <v>0.89800000000000002</v>
      </c>
    </row>
    <row r="8983" spans="47:47" x14ac:dyDescent="0.2">
      <c r="AU8983" s="200">
        <v>0.89810000000000001</v>
      </c>
    </row>
    <row r="8984" spans="47:47" x14ac:dyDescent="0.2">
      <c r="AU8984" s="200">
        <v>0.8982</v>
      </c>
    </row>
    <row r="8985" spans="47:47" x14ac:dyDescent="0.2">
      <c r="AU8985" s="200">
        <v>0.89829999999999999</v>
      </c>
    </row>
    <row r="8986" spans="47:47" x14ac:dyDescent="0.2">
      <c r="AU8986" s="200">
        <v>0.89839999999999998</v>
      </c>
    </row>
    <row r="8987" spans="47:47" x14ac:dyDescent="0.2">
      <c r="AU8987" s="200">
        <v>0.89849999999999997</v>
      </c>
    </row>
    <row r="8988" spans="47:47" x14ac:dyDescent="0.2">
      <c r="AU8988" s="200">
        <v>0.89859999999999995</v>
      </c>
    </row>
    <row r="8989" spans="47:47" x14ac:dyDescent="0.2">
      <c r="AU8989" s="200">
        <v>0.89870000000000005</v>
      </c>
    </row>
    <row r="8990" spans="47:47" x14ac:dyDescent="0.2">
      <c r="AU8990" s="200">
        <v>0.89880000000000004</v>
      </c>
    </row>
    <row r="8991" spans="47:47" x14ac:dyDescent="0.2">
      <c r="AU8991" s="200">
        <v>0.89890000000000003</v>
      </c>
    </row>
    <row r="8992" spans="47:47" x14ac:dyDescent="0.2">
      <c r="AU8992" s="200">
        <v>0.89900000000000002</v>
      </c>
    </row>
    <row r="8993" spans="47:47" x14ac:dyDescent="0.2">
      <c r="AU8993" s="200">
        <v>0.89910000000000001</v>
      </c>
    </row>
    <row r="8994" spans="47:47" x14ac:dyDescent="0.2">
      <c r="AU8994" s="200">
        <v>0.8992</v>
      </c>
    </row>
    <row r="8995" spans="47:47" x14ac:dyDescent="0.2">
      <c r="AU8995" s="200">
        <v>0.89929999999999999</v>
      </c>
    </row>
    <row r="8996" spans="47:47" x14ac:dyDescent="0.2">
      <c r="AU8996" s="200">
        <v>0.89939999999999998</v>
      </c>
    </row>
    <row r="8997" spans="47:47" x14ac:dyDescent="0.2">
      <c r="AU8997" s="200">
        <v>0.89949999999999997</v>
      </c>
    </row>
    <row r="8998" spans="47:47" x14ac:dyDescent="0.2">
      <c r="AU8998" s="200">
        <v>0.89959999999999996</v>
      </c>
    </row>
    <row r="8999" spans="47:47" x14ac:dyDescent="0.2">
      <c r="AU8999" s="200">
        <v>0.89970000000000006</v>
      </c>
    </row>
    <row r="9000" spans="47:47" x14ac:dyDescent="0.2">
      <c r="AU9000" s="200">
        <v>0.89980000000000004</v>
      </c>
    </row>
    <row r="9001" spans="47:47" x14ac:dyDescent="0.2">
      <c r="AU9001" s="200">
        <v>0.89990000000000003</v>
      </c>
    </row>
    <row r="9002" spans="47:47" x14ac:dyDescent="0.2">
      <c r="AU9002" s="200">
        <v>0.9</v>
      </c>
    </row>
    <row r="9003" spans="47:47" x14ac:dyDescent="0.2">
      <c r="AU9003" s="200">
        <v>0.90010000000000001</v>
      </c>
    </row>
    <row r="9004" spans="47:47" x14ac:dyDescent="0.2">
      <c r="AU9004" s="200">
        <v>0.9002</v>
      </c>
    </row>
    <row r="9005" spans="47:47" x14ac:dyDescent="0.2">
      <c r="AU9005" s="200">
        <v>0.90029999999999999</v>
      </c>
    </row>
    <row r="9006" spans="47:47" x14ac:dyDescent="0.2">
      <c r="AU9006" s="200">
        <v>0.90039999999999998</v>
      </c>
    </row>
    <row r="9007" spans="47:47" x14ac:dyDescent="0.2">
      <c r="AU9007" s="200">
        <v>0.90049999999999997</v>
      </c>
    </row>
    <row r="9008" spans="47:47" x14ac:dyDescent="0.2">
      <c r="AU9008" s="200">
        <v>0.90059999999999996</v>
      </c>
    </row>
    <row r="9009" spans="47:47" x14ac:dyDescent="0.2">
      <c r="AU9009" s="200">
        <v>0.90069999999999995</v>
      </c>
    </row>
    <row r="9010" spans="47:47" x14ac:dyDescent="0.2">
      <c r="AU9010" s="200">
        <v>0.90080000000000005</v>
      </c>
    </row>
    <row r="9011" spans="47:47" x14ac:dyDescent="0.2">
      <c r="AU9011" s="200">
        <v>0.90090000000000003</v>
      </c>
    </row>
    <row r="9012" spans="47:47" x14ac:dyDescent="0.2">
      <c r="AU9012" s="200">
        <v>0.90100000000000002</v>
      </c>
    </row>
    <row r="9013" spans="47:47" x14ac:dyDescent="0.2">
      <c r="AU9013" s="200">
        <v>0.90110000000000001</v>
      </c>
    </row>
    <row r="9014" spans="47:47" x14ac:dyDescent="0.2">
      <c r="AU9014" s="200">
        <v>0.9012</v>
      </c>
    </row>
    <row r="9015" spans="47:47" x14ac:dyDescent="0.2">
      <c r="AU9015" s="200">
        <v>0.90129999999999999</v>
      </c>
    </row>
    <row r="9016" spans="47:47" x14ac:dyDescent="0.2">
      <c r="AU9016" s="200">
        <v>0.90139999999999998</v>
      </c>
    </row>
    <row r="9017" spans="47:47" x14ac:dyDescent="0.2">
      <c r="AU9017" s="200">
        <v>0.90149999999999997</v>
      </c>
    </row>
    <row r="9018" spans="47:47" x14ac:dyDescent="0.2">
      <c r="AU9018" s="200">
        <v>0.90159999999999996</v>
      </c>
    </row>
    <row r="9019" spans="47:47" x14ac:dyDescent="0.2">
      <c r="AU9019" s="200">
        <v>0.90169999999999995</v>
      </c>
    </row>
    <row r="9020" spans="47:47" x14ac:dyDescent="0.2">
      <c r="AU9020" s="200">
        <v>0.90180000000000005</v>
      </c>
    </row>
    <row r="9021" spans="47:47" x14ac:dyDescent="0.2">
      <c r="AU9021" s="200">
        <v>0.90190000000000003</v>
      </c>
    </row>
    <row r="9022" spans="47:47" x14ac:dyDescent="0.2">
      <c r="AU9022" s="200">
        <v>0.90200000000000002</v>
      </c>
    </row>
    <row r="9023" spans="47:47" x14ac:dyDescent="0.2">
      <c r="AU9023" s="200">
        <v>0.90210000000000001</v>
      </c>
    </row>
    <row r="9024" spans="47:47" x14ac:dyDescent="0.2">
      <c r="AU9024" s="200">
        <v>0.9022</v>
      </c>
    </row>
    <row r="9025" spans="47:47" x14ac:dyDescent="0.2">
      <c r="AU9025" s="200">
        <v>0.90229999999999999</v>
      </c>
    </row>
    <row r="9026" spans="47:47" x14ac:dyDescent="0.2">
      <c r="AU9026" s="200">
        <v>0.90239999999999998</v>
      </c>
    </row>
    <row r="9027" spans="47:47" x14ac:dyDescent="0.2">
      <c r="AU9027" s="200">
        <v>0.90249999999999997</v>
      </c>
    </row>
    <row r="9028" spans="47:47" x14ac:dyDescent="0.2">
      <c r="AU9028" s="200">
        <v>0.90259999999999996</v>
      </c>
    </row>
    <row r="9029" spans="47:47" x14ac:dyDescent="0.2">
      <c r="AU9029" s="200">
        <v>0.90269999999999995</v>
      </c>
    </row>
    <row r="9030" spans="47:47" x14ac:dyDescent="0.2">
      <c r="AU9030" s="200">
        <v>0.90280000000000005</v>
      </c>
    </row>
    <row r="9031" spans="47:47" x14ac:dyDescent="0.2">
      <c r="AU9031" s="200">
        <v>0.90290000000000004</v>
      </c>
    </row>
    <row r="9032" spans="47:47" x14ac:dyDescent="0.2">
      <c r="AU9032" s="200">
        <v>0.90300000000000002</v>
      </c>
    </row>
    <row r="9033" spans="47:47" x14ac:dyDescent="0.2">
      <c r="AU9033" s="200">
        <v>0.90310000000000001</v>
      </c>
    </row>
    <row r="9034" spans="47:47" x14ac:dyDescent="0.2">
      <c r="AU9034" s="200">
        <v>0.9032</v>
      </c>
    </row>
    <row r="9035" spans="47:47" x14ac:dyDescent="0.2">
      <c r="AU9035" s="200">
        <v>0.90329999999999999</v>
      </c>
    </row>
    <row r="9036" spans="47:47" x14ac:dyDescent="0.2">
      <c r="AU9036" s="200">
        <v>0.90339999999999998</v>
      </c>
    </row>
    <row r="9037" spans="47:47" x14ac:dyDescent="0.2">
      <c r="AU9037" s="200">
        <v>0.90349999999999997</v>
      </c>
    </row>
    <row r="9038" spans="47:47" x14ac:dyDescent="0.2">
      <c r="AU9038" s="200">
        <v>0.90359999999999996</v>
      </c>
    </row>
    <row r="9039" spans="47:47" x14ac:dyDescent="0.2">
      <c r="AU9039" s="200">
        <v>0.90369999999999995</v>
      </c>
    </row>
    <row r="9040" spans="47:47" x14ac:dyDescent="0.2">
      <c r="AU9040" s="200">
        <v>0.90380000000000005</v>
      </c>
    </row>
    <row r="9041" spans="47:47" x14ac:dyDescent="0.2">
      <c r="AU9041" s="200">
        <v>0.90390000000000004</v>
      </c>
    </row>
    <row r="9042" spans="47:47" x14ac:dyDescent="0.2">
      <c r="AU9042" s="200">
        <v>0.90400000000000003</v>
      </c>
    </row>
    <row r="9043" spans="47:47" x14ac:dyDescent="0.2">
      <c r="AU9043" s="200">
        <v>0.90410000000000001</v>
      </c>
    </row>
    <row r="9044" spans="47:47" x14ac:dyDescent="0.2">
      <c r="AU9044" s="200">
        <v>0.9042</v>
      </c>
    </row>
    <row r="9045" spans="47:47" x14ac:dyDescent="0.2">
      <c r="AU9045" s="200">
        <v>0.90429999999999999</v>
      </c>
    </row>
    <row r="9046" spans="47:47" x14ac:dyDescent="0.2">
      <c r="AU9046" s="200">
        <v>0.90439999999999998</v>
      </c>
    </row>
    <row r="9047" spans="47:47" x14ac:dyDescent="0.2">
      <c r="AU9047" s="200">
        <v>0.90449999999999997</v>
      </c>
    </row>
    <row r="9048" spans="47:47" x14ac:dyDescent="0.2">
      <c r="AU9048" s="200">
        <v>0.90459999999999996</v>
      </c>
    </row>
    <row r="9049" spans="47:47" x14ac:dyDescent="0.2">
      <c r="AU9049" s="200">
        <v>0.90469999999999995</v>
      </c>
    </row>
    <row r="9050" spans="47:47" x14ac:dyDescent="0.2">
      <c r="AU9050" s="200">
        <v>0.90480000000000005</v>
      </c>
    </row>
    <row r="9051" spans="47:47" x14ac:dyDescent="0.2">
      <c r="AU9051" s="200">
        <v>0.90490000000000004</v>
      </c>
    </row>
    <row r="9052" spans="47:47" x14ac:dyDescent="0.2">
      <c r="AU9052" s="200">
        <v>0.90500000000000003</v>
      </c>
    </row>
    <row r="9053" spans="47:47" x14ac:dyDescent="0.2">
      <c r="AU9053" s="200">
        <v>0.90510000000000002</v>
      </c>
    </row>
    <row r="9054" spans="47:47" x14ac:dyDescent="0.2">
      <c r="AU9054" s="200">
        <v>0.9052</v>
      </c>
    </row>
    <row r="9055" spans="47:47" x14ac:dyDescent="0.2">
      <c r="AU9055" s="200">
        <v>0.90529999999999999</v>
      </c>
    </row>
    <row r="9056" spans="47:47" x14ac:dyDescent="0.2">
      <c r="AU9056" s="200">
        <v>0.90539999999999998</v>
      </c>
    </row>
    <row r="9057" spans="47:47" x14ac:dyDescent="0.2">
      <c r="AU9057" s="200">
        <v>0.90549999999999997</v>
      </c>
    </row>
    <row r="9058" spans="47:47" x14ac:dyDescent="0.2">
      <c r="AU9058" s="200">
        <v>0.90559999999999996</v>
      </c>
    </row>
    <row r="9059" spans="47:47" x14ac:dyDescent="0.2">
      <c r="AU9059" s="200">
        <v>0.90569999999999995</v>
      </c>
    </row>
    <row r="9060" spans="47:47" x14ac:dyDescent="0.2">
      <c r="AU9060" s="200">
        <v>0.90580000000000005</v>
      </c>
    </row>
    <row r="9061" spans="47:47" x14ac:dyDescent="0.2">
      <c r="AU9061" s="200">
        <v>0.90590000000000004</v>
      </c>
    </row>
    <row r="9062" spans="47:47" x14ac:dyDescent="0.2">
      <c r="AU9062" s="200">
        <v>0.90600000000000003</v>
      </c>
    </row>
    <row r="9063" spans="47:47" x14ac:dyDescent="0.2">
      <c r="AU9063" s="200">
        <v>0.90610000000000002</v>
      </c>
    </row>
    <row r="9064" spans="47:47" x14ac:dyDescent="0.2">
      <c r="AU9064" s="200">
        <v>0.90620000000000001</v>
      </c>
    </row>
    <row r="9065" spans="47:47" x14ac:dyDescent="0.2">
      <c r="AU9065" s="200">
        <v>0.90629999999999999</v>
      </c>
    </row>
    <row r="9066" spans="47:47" x14ac:dyDescent="0.2">
      <c r="AU9066" s="200">
        <v>0.90639999999999998</v>
      </c>
    </row>
    <row r="9067" spans="47:47" x14ac:dyDescent="0.2">
      <c r="AU9067" s="200">
        <v>0.90649999999999997</v>
      </c>
    </row>
    <row r="9068" spans="47:47" x14ac:dyDescent="0.2">
      <c r="AU9068" s="200">
        <v>0.90659999999999996</v>
      </c>
    </row>
    <row r="9069" spans="47:47" x14ac:dyDescent="0.2">
      <c r="AU9069" s="200">
        <v>0.90669999999999995</v>
      </c>
    </row>
    <row r="9070" spans="47:47" x14ac:dyDescent="0.2">
      <c r="AU9070" s="200">
        <v>0.90680000000000005</v>
      </c>
    </row>
    <row r="9071" spans="47:47" x14ac:dyDescent="0.2">
      <c r="AU9071" s="200">
        <v>0.90690000000000004</v>
      </c>
    </row>
    <row r="9072" spans="47:47" x14ac:dyDescent="0.2">
      <c r="AU9072" s="200">
        <v>0.90700000000000003</v>
      </c>
    </row>
    <row r="9073" spans="47:47" x14ac:dyDescent="0.2">
      <c r="AU9073" s="200">
        <v>0.90710000000000002</v>
      </c>
    </row>
    <row r="9074" spans="47:47" x14ac:dyDescent="0.2">
      <c r="AU9074" s="200">
        <v>0.90720000000000001</v>
      </c>
    </row>
    <row r="9075" spans="47:47" x14ac:dyDescent="0.2">
      <c r="AU9075" s="200">
        <v>0.9073</v>
      </c>
    </row>
    <row r="9076" spans="47:47" x14ac:dyDescent="0.2">
      <c r="AU9076" s="200">
        <v>0.90739999999999998</v>
      </c>
    </row>
    <row r="9077" spans="47:47" x14ac:dyDescent="0.2">
      <c r="AU9077" s="200">
        <v>0.90749999999999997</v>
      </c>
    </row>
    <row r="9078" spans="47:47" x14ac:dyDescent="0.2">
      <c r="AU9078" s="200">
        <v>0.90759999999999996</v>
      </c>
    </row>
    <row r="9079" spans="47:47" x14ac:dyDescent="0.2">
      <c r="AU9079" s="200">
        <v>0.90769999999999995</v>
      </c>
    </row>
    <row r="9080" spans="47:47" x14ac:dyDescent="0.2">
      <c r="AU9080" s="200">
        <v>0.90780000000000005</v>
      </c>
    </row>
    <row r="9081" spans="47:47" x14ac:dyDescent="0.2">
      <c r="AU9081" s="200">
        <v>0.90790000000000004</v>
      </c>
    </row>
    <row r="9082" spans="47:47" x14ac:dyDescent="0.2">
      <c r="AU9082" s="200">
        <v>0.90800000000000003</v>
      </c>
    </row>
    <row r="9083" spans="47:47" x14ac:dyDescent="0.2">
      <c r="AU9083" s="200">
        <v>0.90810000000000002</v>
      </c>
    </row>
    <row r="9084" spans="47:47" x14ac:dyDescent="0.2">
      <c r="AU9084" s="200">
        <v>0.90820000000000001</v>
      </c>
    </row>
    <row r="9085" spans="47:47" x14ac:dyDescent="0.2">
      <c r="AU9085" s="200">
        <v>0.9083</v>
      </c>
    </row>
    <row r="9086" spans="47:47" x14ac:dyDescent="0.2">
      <c r="AU9086" s="200">
        <v>0.90839999999999999</v>
      </c>
    </row>
    <row r="9087" spans="47:47" x14ac:dyDescent="0.2">
      <c r="AU9087" s="200">
        <v>0.90849999999999997</v>
      </c>
    </row>
    <row r="9088" spans="47:47" x14ac:dyDescent="0.2">
      <c r="AU9088" s="200">
        <v>0.90859999999999996</v>
      </c>
    </row>
    <row r="9089" spans="47:47" x14ac:dyDescent="0.2">
      <c r="AU9089" s="200">
        <v>0.90869999999999995</v>
      </c>
    </row>
    <row r="9090" spans="47:47" x14ac:dyDescent="0.2">
      <c r="AU9090" s="200">
        <v>0.90880000000000005</v>
      </c>
    </row>
    <row r="9091" spans="47:47" x14ac:dyDescent="0.2">
      <c r="AU9091" s="200">
        <v>0.90890000000000004</v>
      </c>
    </row>
    <row r="9092" spans="47:47" x14ac:dyDescent="0.2">
      <c r="AU9092" s="200">
        <v>0.90900000000000003</v>
      </c>
    </row>
    <row r="9093" spans="47:47" x14ac:dyDescent="0.2">
      <c r="AU9093" s="200">
        <v>0.90910000000000002</v>
      </c>
    </row>
    <row r="9094" spans="47:47" x14ac:dyDescent="0.2">
      <c r="AU9094" s="200">
        <v>0.90920000000000001</v>
      </c>
    </row>
    <row r="9095" spans="47:47" x14ac:dyDescent="0.2">
      <c r="AU9095" s="200">
        <v>0.9093</v>
      </c>
    </row>
    <row r="9096" spans="47:47" x14ac:dyDescent="0.2">
      <c r="AU9096" s="200">
        <v>0.90939999999999999</v>
      </c>
    </row>
    <row r="9097" spans="47:47" x14ac:dyDescent="0.2">
      <c r="AU9097" s="200">
        <v>0.90949999999999998</v>
      </c>
    </row>
    <row r="9098" spans="47:47" x14ac:dyDescent="0.2">
      <c r="AU9098" s="200">
        <v>0.90959999999999996</v>
      </c>
    </row>
    <row r="9099" spans="47:47" x14ac:dyDescent="0.2">
      <c r="AU9099" s="200">
        <v>0.90969999999999995</v>
      </c>
    </row>
    <row r="9100" spans="47:47" x14ac:dyDescent="0.2">
      <c r="AU9100" s="200">
        <v>0.90980000000000005</v>
      </c>
    </row>
    <row r="9101" spans="47:47" x14ac:dyDescent="0.2">
      <c r="AU9101" s="200">
        <v>0.90990000000000004</v>
      </c>
    </row>
    <row r="9102" spans="47:47" x14ac:dyDescent="0.2">
      <c r="AU9102" s="200">
        <v>0.91</v>
      </c>
    </row>
    <row r="9103" spans="47:47" x14ac:dyDescent="0.2">
      <c r="AU9103" s="200">
        <v>0.91010000000000002</v>
      </c>
    </row>
    <row r="9104" spans="47:47" x14ac:dyDescent="0.2">
      <c r="AU9104" s="200">
        <v>0.91020000000000001</v>
      </c>
    </row>
    <row r="9105" spans="47:47" x14ac:dyDescent="0.2">
      <c r="AU9105" s="200">
        <v>0.9103</v>
      </c>
    </row>
    <row r="9106" spans="47:47" x14ac:dyDescent="0.2">
      <c r="AU9106" s="200">
        <v>0.91039999999999999</v>
      </c>
    </row>
    <row r="9107" spans="47:47" x14ac:dyDescent="0.2">
      <c r="AU9107" s="200">
        <v>0.91049999999999998</v>
      </c>
    </row>
    <row r="9108" spans="47:47" x14ac:dyDescent="0.2">
      <c r="AU9108" s="200">
        <v>0.91059999999999997</v>
      </c>
    </row>
    <row r="9109" spans="47:47" x14ac:dyDescent="0.2">
      <c r="AU9109" s="200">
        <v>0.91069999999999995</v>
      </c>
    </row>
    <row r="9110" spans="47:47" x14ac:dyDescent="0.2">
      <c r="AU9110" s="200">
        <v>0.91080000000000005</v>
      </c>
    </row>
    <row r="9111" spans="47:47" x14ac:dyDescent="0.2">
      <c r="AU9111" s="200">
        <v>0.91090000000000004</v>
      </c>
    </row>
    <row r="9112" spans="47:47" x14ac:dyDescent="0.2">
      <c r="AU9112" s="200">
        <v>0.91100000000000003</v>
      </c>
    </row>
    <row r="9113" spans="47:47" x14ac:dyDescent="0.2">
      <c r="AU9113" s="200">
        <v>0.91110000000000002</v>
      </c>
    </row>
    <row r="9114" spans="47:47" x14ac:dyDescent="0.2">
      <c r="AU9114" s="200">
        <v>0.91120000000000001</v>
      </c>
    </row>
    <row r="9115" spans="47:47" x14ac:dyDescent="0.2">
      <c r="AU9115" s="200">
        <v>0.9113</v>
      </c>
    </row>
    <row r="9116" spans="47:47" x14ac:dyDescent="0.2">
      <c r="AU9116" s="200">
        <v>0.91139999999999999</v>
      </c>
    </row>
    <row r="9117" spans="47:47" x14ac:dyDescent="0.2">
      <c r="AU9117" s="200">
        <v>0.91149999999999998</v>
      </c>
    </row>
    <row r="9118" spans="47:47" x14ac:dyDescent="0.2">
      <c r="AU9118" s="200">
        <v>0.91159999999999997</v>
      </c>
    </row>
    <row r="9119" spans="47:47" x14ac:dyDescent="0.2">
      <c r="AU9119" s="200">
        <v>0.91169999999999995</v>
      </c>
    </row>
    <row r="9120" spans="47:47" x14ac:dyDescent="0.2">
      <c r="AU9120" s="200">
        <v>0.91180000000000005</v>
      </c>
    </row>
    <row r="9121" spans="47:47" x14ac:dyDescent="0.2">
      <c r="AU9121" s="200">
        <v>0.91190000000000004</v>
      </c>
    </row>
    <row r="9122" spans="47:47" x14ac:dyDescent="0.2">
      <c r="AU9122" s="200">
        <v>0.91200000000000003</v>
      </c>
    </row>
    <row r="9123" spans="47:47" x14ac:dyDescent="0.2">
      <c r="AU9123" s="200">
        <v>0.91210000000000002</v>
      </c>
    </row>
    <row r="9124" spans="47:47" x14ac:dyDescent="0.2">
      <c r="AU9124" s="200">
        <v>0.91220000000000001</v>
      </c>
    </row>
    <row r="9125" spans="47:47" x14ac:dyDescent="0.2">
      <c r="AU9125" s="200">
        <v>0.9123</v>
      </c>
    </row>
    <row r="9126" spans="47:47" x14ac:dyDescent="0.2">
      <c r="AU9126" s="200">
        <v>0.91239999999999999</v>
      </c>
    </row>
    <row r="9127" spans="47:47" x14ac:dyDescent="0.2">
      <c r="AU9127" s="200">
        <v>0.91249999999999998</v>
      </c>
    </row>
    <row r="9128" spans="47:47" x14ac:dyDescent="0.2">
      <c r="AU9128" s="200">
        <v>0.91259999999999997</v>
      </c>
    </row>
    <row r="9129" spans="47:47" x14ac:dyDescent="0.2">
      <c r="AU9129" s="200">
        <v>0.91269999999999996</v>
      </c>
    </row>
    <row r="9130" spans="47:47" x14ac:dyDescent="0.2">
      <c r="AU9130" s="200">
        <v>0.91279999999999994</v>
      </c>
    </row>
    <row r="9131" spans="47:47" x14ac:dyDescent="0.2">
      <c r="AU9131" s="200">
        <v>0.91290000000000004</v>
      </c>
    </row>
    <row r="9132" spans="47:47" x14ac:dyDescent="0.2">
      <c r="AU9132" s="200">
        <v>0.91300000000000003</v>
      </c>
    </row>
    <row r="9133" spans="47:47" x14ac:dyDescent="0.2">
      <c r="AU9133" s="200">
        <v>0.91310000000000002</v>
      </c>
    </row>
    <row r="9134" spans="47:47" x14ac:dyDescent="0.2">
      <c r="AU9134" s="200">
        <v>0.91320000000000001</v>
      </c>
    </row>
    <row r="9135" spans="47:47" x14ac:dyDescent="0.2">
      <c r="AU9135" s="200">
        <v>0.9133</v>
      </c>
    </row>
    <row r="9136" spans="47:47" x14ac:dyDescent="0.2">
      <c r="AU9136" s="200">
        <v>0.91339999999999999</v>
      </c>
    </row>
    <row r="9137" spans="47:47" x14ac:dyDescent="0.2">
      <c r="AU9137" s="200">
        <v>0.91349999999999998</v>
      </c>
    </row>
    <row r="9138" spans="47:47" x14ac:dyDescent="0.2">
      <c r="AU9138" s="200">
        <v>0.91359999999999997</v>
      </c>
    </row>
    <row r="9139" spans="47:47" x14ac:dyDescent="0.2">
      <c r="AU9139" s="200">
        <v>0.91369999999999996</v>
      </c>
    </row>
    <row r="9140" spans="47:47" x14ac:dyDescent="0.2">
      <c r="AU9140" s="200">
        <v>0.91379999999999995</v>
      </c>
    </row>
    <row r="9141" spans="47:47" x14ac:dyDescent="0.2">
      <c r="AU9141" s="200">
        <v>0.91390000000000005</v>
      </c>
    </row>
    <row r="9142" spans="47:47" x14ac:dyDescent="0.2">
      <c r="AU9142" s="200">
        <v>0.91400000000000003</v>
      </c>
    </row>
    <row r="9143" spans="47:47" x14ac:dyDescent="0.2">
      <c r="AU9143" s="200">
        <v>0.91410000000000002</v>
      </c>
    </row>
    <row r="9144" spans="47:47" x14ac:dyDescent="0.2">
      <c r="AU9144" s="200">
        <v>0.91420000000000001</v>
      </c>
    </row>
    <row r="9145" spans="47:47" x14ac:dyDescent="0.2">
      <c r="AU9145" s="200">
        <v>0.9143</v>
      </c>
    </row>
    <row r="9146" spans="47:47" x14ac:dyDescent="0.2">
      <c r="AU9146" s="200">
        <v>0.91439999999999999</v>
      </c>
    </row>
    <row r="9147" spans="47:47" x14ac:dyDescent="0.2">
      <c r="AU9147" s="200">
        <v>0.91449999999999998</v>
      </c>
    </row>
    <row r="9148" spans="47:47" x14ac:dyDescent="0.2">
      <c r="AU9148" s="200">
        <v>0.91459999999999997</v>
      </c>
    </row>
    <row r="9149" spans="47:47" x14ac:dyDescent="0.2">
      <c r="AU9149" s="200">
        <v>0.91469999999999996</v>
      </c>
    </row>
    <row r="9150" spans="47:47" x14ac:dyDescent="0.2">
      <c r="AU9150" s="200">
        <v>0.91479999999999995</v>
      </c>
    </row>
    <row r="9151" spans="47:47" x14ac:dyDescent="0.2">
      <c r="AU9151" s="200">
        <v>0.91490000000000005</v>
      </c>
    </row>
    <row r="9152" spans="47:47" x14ac:dyDescent="0.2">
      <c r="AU9152" s="200">
        <v>0.91500000000000004</v>
      </c>
    </row>
    <row r="9153" spans="47:47" x14ac:dyDescent="0.2">
      <c r="AU9153" s="200">
        <v>0.91510000000000002</v>
      </c>
    </row>
    <row r="9154" spans="47:47" x14ac:dyDescent="0.2">
      <c r="AU9154" s="200">
        <v>0.91520000000000001</v>
      </c>
    </row>
    <row r="9155" spans="47:47" x14ac:dyDescent="0.2">
      <c r="AU9155" s="200">
        <v>0.9153</v>
      </c>
    </row>
    <row r="9156" spans="47:47" x14ac:dyDescent="0.2">
      <c r="AU9156" s="200">
        <v>0.91539999999999999</v>
      </c>
    </row>
    <row r="9157" spans="47:47" x14ac:dyDescent="0.2">
      <c r="AU9157" s="200">
        <v>0.91549999999999998</v>
      </c>
    </row>
    <row r="9158" spans="47:47" x14ac:dyDescent="0.2">
      <c r="AU9158" s="200">
        <v>0.91559999999999997</v>
      </c>
    </row>
    <row r="9159" spans="47:47" x14ac:dyDescent="0.2">
      <c r="AU9159" s="200">
        <v>0.91569999999999996</v>
      </c>
    </row>
    <row r="9160" spans="47:47" x14ac:dyDescent="0.2">
      <c r="AU9160" s="200">
        <v>0.91579999999999995</v>
      </c>
    </row>
    <row r="9161" spans="47:47" x14ac:dyDescent="0.2">
      <c r="AU9161" s="200">
        <v>0.91590000000000005</v>
      </c>
    </row>
    <row r="9162" spans="47:47" x14ac:dyDescent="0.2">
      <c r="AU9162" s="200">
        <v>0.91600000000000004</v>
      </c>
    </row>
    <row r="9163" spans="47:47" x14ac:dyDescent="0.2">
      <c r="AU9163" s="200">
        <v>0.91610000000000003</v>
      </c>
    </row>
    <row r="9164" spans="47:47" x14ac:dyDescent="0.2">
      <c r="AU9164" s="200">
        <v>0.91620000000000001</v>
      </c>
    </row>
    <row r="9165" spans="47:47" x14ac:dyDescent="0.2">
      <c r="AU9165" s="200">
        <v>0.9163</v>
      </c>
    </row>
    <row r="9166" spans="47:47" x14ac:dyDescent="0.2">
      <c r="AU9166" s="200">
        <v>0.91639999999999999</v>
      </c>
    </row>
    <row r="9167" spans="47:47" x14ac:dyDescent="0.2">
      <c r="AU9167" s="200">
        <v>0.91649999999999998</v>
      </c>
    </row>
    <row r="9168" spans="47:47" x14ac:dyDescent="0.2">
      <c r="AU9168" s="200">
        <v>0.91659999999999997</v>
      </c>
    </row>
    <row r="9169" spans="47:47" x14ac:dyDescent="0.2">
      <c r="AU9169" s="200">
        <v>0.91669999999999996</v>
      </c>
    </row>
    <row r="9170" spans="47:47" x14ac:dyDescent="0.2">
      <c r="AU9170" s="200">
        <v>0.91679999999999995</v>
      </c>
    </row>
    <row r="9171" spans="47:47" x14ac:dyDescent="0.2">
      <c r="AU9171" s="200">
        <v>0.91690000000000005</v>
      </c>
    </row>
    <row r="9172" spans="47:47" x14ac:dyDescent="0.2">
      <c r="AU9172" s="200">
        <v>0.91700000000000004</v>
      </c>
    </row>
    <row r="9173" spans="47:47" x14ac:dyDescent="0.2">
      <c r="AU9173" s="200">
        <v>0.91710000000000003</v>
      </c>
    </row>
    <row r="9174" spans="47:47" x14ac:dyDescent="0.2">
      <c r="AU9174" s="200">
        <v>0.91720000000000002</v>
      </c>
    </row>
    <row r="9175" spans="47:47" x14ac:dyDescent="0.2">
      <c r="AU9175" s="200">
        <v>0.9173</v>
      </c>
    </row>
    <row r="9176" spans="47:47" x14ac:dyDescent="0.2">
      <c r="AU9176" s="200">
        <v>0.91739999999999999</v>
      </c>
    </row>
    <row r="9177" spans="47:47" x14ac:dyDescent="0.2">
      <c r="AU9177" s="200">
        <v>0.91749999999999998</v>
      </c>
    </row>
    <row r="9178" spans="47:47" x14ac:dyDescent="0.2">
      <c r="AU9178" s="200">
        <v>0.91759999999999997</v>
      </c>
    </row>
    <row r="9179" spans="47:47" x14ac:dyDescent="0.2">
      <c r="AU9179" s="200">
        <v>0.91769999999999996</v>
      </c>
    </row>
    <row r="9180" spans="47:47" x14ac:dyDescent="0.2">
      <c r="AU9180" s="200">
        <v>0.91779999999999995</v>
      </c>
    </row>
    <row r="9181" spans="47:47" x14ac:dyDescent="0.2">
      <c r="AU9181" s="200">
        <v>0.91790000000000005</v>
      </c>
    </row>
    <row r="9182" spans="47:47" x14ac:dyDescent="0.2">
      <c r="AU9182" s="200">
        <v>0.91800000000000004</v>
      </c>
    </row>
    <row r="9183" spans="47:47" x14ac:dyDescent="0.2">
      <c r="AU9183" s="200">
        <v>0.91810000000000003</v>
      </c>
    </row>
    <row r="9184" spans="47:47" x14ac:dyDescent="0.2">
      <c r="AU9184" s="200">
        <v>0.91820000000000002</v>
      </c>
    </row>
    <row r="9185" spans="47:47" x14ac:dyDescent="0.2">
      <c r="AU9185" s="200">
        <v>0.91830000000000001</v>
      </c>
    </row>
    <row r="9186" spans="47:47" x14ac:dyDescent="0.2">
      <c r="AU9186" s="200">
        <v>0.91839999999999999</v>
      </c>
    </row>
    <row r="9187" spans="47:47" x14ac:dyDescent="0.2">
      <c r="AU9187" s="200">
        <v>0.91849999999999998</v>
      </c>
    </row>
    <row r="9188" spans="47:47" x14ac:dyDescent="0.2">
      <c r="AU9188" s="200">
        <v>0.91859999999999997</v>
      </c>
    </row>
    <row r="9189" spans="47:47" x14ac:dyDescent="0.2">
      <c r="AU9189" s="200">
        <v>0.91869999999999996</v>
      </c>
    </row>
    <row r="9190" spans="47:47" x14ac:dyDescent="0.2">
      <c r="AU9190" s="200">
        <v>0.91879999999999995</v>
      </c>
    </row>
    <row r="9191" spans="47:47" x14ac:dyDescent="0.2">
      <c r="AU9191" s="200">
        <v>0.91890000000000005</v>
      </c>
    </row>
    <row r="9192" spans="47:47" x14ac:dyDescent="0.2">
      <c r="AU9192" s="200">
        <v>0.91900000000000004</v>
      </c>
    </row>
    <row r="9193" spans="47:47" x14ac:dyDescent="0.2">
      <c r="AU9193" s="200">
        <v>0.91910000000000003</v>
      </c>
    </row>
    <row r="9194" spans="47:47" x14ac:dyDescent="0.2">
      <c r="AU9194" s="200">
        <v>0.91920000000000002</v>
      </c>
    </row>
    <row r="9195" spans="47:47" x14ac:dyDescent="0.2">
      <c r="AU9195" s="200">
        <v>0.91930000000000001</v>
      </c>
    </row>
    <row r="9196" spans="47:47" x14ac:dyDescent="0.2">
      <c r="AU9196" s="200">
        <v>0.9194</v>
      </c>
    </row>
    <row r="9197" spans="47:47" x14ac:dyDescent="0.2">
      <c r="AU9197" s="200">
        <v>0.91949999999999998</v>
      </c>
    </row>
    <row r="9198" spans="47:47" x14ac:dyDescent="0.2">
      <c r="AU9198" s="200">
        <v>0.91959999999999997</v>
      </c>
    </row>
    <row r="9199" spans="47:47" x14ac:dyDescent="0.2">
      <c r="AU9199" s="200">
        <v>0.91969999999999996</v>
      </c>
    </row>
    <row r="9200" spans="47:47" x14ac:dyDescent="0.2">
      <c r="AU9200" s="200">
        <v>0.91979999999999995</v>
      </c>
    </row>
    <row r="9201" spans="47:47" x14ac:dyDescent="0.2">
      <c r="AU9201" s="200">
        <v>0.91990000000000005</v>
      </c>
    </row>
    <row r="9202" spans="47:47" x14ac:dyDescent="0.2">
      <c r="AU9202" s="200">
        <v>0.92</v>
      </c>
    </row>
    <row r="9203" spans="47:47" x14ac:dyDescent="0.2">
      <c r="AU9203" s="200">
        <v>0.92010000000000003</v>
      </c>
    </row>
    <row r="9204" spans="47:47" x14ac:dyDescent="0.2">
      <c r="AU9204" s="200">
        <v>0.92020000000000002</v>
      </c>
    </row>
    <row r="9205" spans="47:47" x14ac:dyDescent="0.2">
      <c r="AU9205" s="200">
        <v>0.92030000000000001</v>
      </c>
    </row>
    <row r="9206" spans="47:47" x14ac:dyDescent="0.2">
      <c r="AU9206" s="200">
        <v>0.9204</v>
      </c>
    </row>
    <row r="9207" spans="47:47" x14ac:dyDescent="0.2">
      <c r="AU9207" s="200">
        <v>0.92049999999999998</v>
      </c>
    </row>
    <row r="9208" spans="47:47" x14ac:dyDescent="0.2">
      <c r="AU9208" s="200">
        <v>0.92059999999999997</v>
      </c>
    </row>
    <row r="9209" spans="47:47" x14ac:dyDescent="0.2">
      <c r="AU9209" s="200">
        <v>0.92069999999999996</v>
      </c>
    </row>
    <row r="9210" spans="47:47" x14ac:dyDescent="0.2">
      <c r="AU9210" s="200">
        <v>0.92079999999999995</v>
      </c>
    </row>
    <row r="9211" spans="47:47" x14ac:dyDescent="0.2">
      <c r="AU9211" s="200">
        <v>0.92090000000000005</v>
      </c>
    </row>
    <row r="9212" spans="47:47" x14ac:dyDescent="0.2">
      <c r="AU9212" s="200">
        <v>0.92100000000000004</v>
      </c>
    </row>
    <row r="9213" spans="47:47" x14ac:dyDescent="0.2">
      <c r="AU9213" s="200">
        <v>0.92110000000000003</v>
      </c>
    </row>
    <row r="9214" spans="47:47" x14ac:dyDescent="0.2">
      <c r="AU9214" s="200">
        <v>0.92120000000000002</v>
      </c>
    </row>
    <row r="9215" spans="47:47" x14ac:dyDescent="0.2">
      <c r="AU9215" s="200">
        <v>0.92130000000000001</v>
      </c>
    </row>
    <row r="9216" spans="47:47" x14ac:dyDescent="0.2">
      <c r="AU9216" s="200">
        <v>0.9214</v>
      </c>
    </row>
    <row r="9217" spans="47:47" x14ac:dyDescent="0.2">
      <c r="AU9217" s="200">
        <v>0.92149999999999999</v>
      </c>
    </row>
    <row r="9218" spans="47:47" x14ac:dyDescent="0.2">
      <c r="AU9218" s="200">
        <v>0.92159999999999997</v>
      </c>
    </row>
    <row r="9219" spans="47:47" x14ac:dyDescent="0.2">
      <c r="AU9219" s="200">
        <v>0.92169999999999996</v>
      </c>
    </row>
    <row r="9220" spans="47:47" x14ac:dyDescent="0.2">
      <c r="AU9220" s="200">
        <v>0.92179999999999995</v>
      </c>
    </row>
    <row r="9221" spans="47:47" x14ac:dyDescent="0.2">
      <c r="AU9221" s="200">
        <v>0.92190000000000005</v>
      </c>
    </row>
    <row r="9222" spans="47:47" x14ac:dyDescent="0.2">
      <c r="AU9222" s="200">
        <v>0.92200000000000004</v>
      </c>
    </row>
    <row r="9223" spans="47:47" x14ac:dyDescent="0.2">
      <c r="AU9223" s="200">
        <v>0.92210000000000003</v>
      </c>
    </row>
    <row r="9224" spans="47:47" x14ac:dyDescent="0.2">
      <c r="AU9224" s="200">
        <v>0.92220000000000002</v>
      </c>
    </row>
    <row r="9225" spans="47:47" x14ac:dyDescent="0.2">
      <c r="AU9225" s="200">
        <v>0.92230000000000001</v>
      </c>
    </row>
    <row r="9226" spans="47:47" x14ac:dyDescent="0.2">
      <c r="AU9226" s="200">
        <v>0.9224</v>
      </c>
    </row>
    <row r="9227" spans="47:47" x14ac:dyDescent="0.2">
      <c r="AU9227" s="200">
        <v>0.92249999999999999</v>
      </c>
    </row>
    <row r="9228" spans="47:47" x14ac:dyDescent="0.2">
      <c r="AU9228" s="200">
        <v>0.92259999999999998</v>
      </c>
    </row>
    <row r="9229" spans="47:47" x14ac:dyDescent="0.2">
      <c r="AU9229" s="200">
        <v>0.92269999999999996</v>
      </c>
    </row>
    <row r="9230" spans="47:47" x14ac:dyDescent="0.2">
      <c r="AU9230" s="200">
        <v>0.92279999999999995</v>
      </c>
    </row>
    <row r="9231" spans="47:47" x14ac:dyDescent="0.2">
      <c r="AU9231" s="200">
        <v>0.92290000000000005</v>
      </c>
    </row>
    <row r="9232" spans="47:47" x14ac:dyDescent="0.2">
      <c r="AU9232" s="200">
        <v>0.92300000000000004</v>
      </c>
    </row>
    <row r="9233" spans="47:47" x14ac:dyDescent="0.2">
      <c r="AU9233" s="200">
        <v>0.92310000000000003</v>
      </c>
    </row>
    <row r="9234" spans="47:47" x14ac:dyDescent="0.2">
      <c r="AU9234" s="200">
        <v>0.92320000000000002</v>
      </c>
    </row>
    <row r="9235" spans="47:47" x14ac:dyDescent="0.2">
      <c r="AU9235" s="200">
        <v>0.92330000000000001</v>
      </c>
    </row>
    <row r="9236" spans="47:47" x14ac:dyDescent="0.2">
      <c r="AU9236" s="200">
        <v>0.9234</v>
      </c>
    </row>
    <row r="9237" spans="47:47" x14ac:dyDescent="0.2">
      <c r="AU9237" s="200">
        <v>0.92349999999999999</v>
      </c>
    </row>
    <row r="9238" spans="47:47" x14ac:dyDescent="0.2">
      <c r="AU9238" s="200">
        <v>0.92359999999999998</v>
      </c>
    </row>
    <row r="9239" spans="47:47" x14ac:dyDescent="0.2">
      <c r="AU9239" s="200">
        <v>0.92369999999999997</v>
      </c>
    </row>
    <row r="9240" spans="47:47" x14ac:dyDescent="0.2">
      <c r="AU9240" s="200">
        <v>0.92379999999999995</v>
      </c>
    </row>
    <row r="9241" spans="47:47" x14ac:dyDescent="0.2">
      <c r="AU9241" s="200">
        <v>0.92390000000000005</v>
      </c>
    </row>
    <row r="9242" spans="47:47" x14ac:dyDescent="0.2">
      <c r="AU9242" s="200">
        <v>0.92400000000000004</v>
      </c>
    </row>
    <row r="9243" spans="47:47" x14ac:dyDescent="0.2">
      <c r="AU9243" s="200">
        <v>0.92410000000000003</v>
      </c>
    </row>
    <row r="9244" spans="47:47" x14ac:dyDescent="0.2">
      <c r="AU9244" s="200">
        <v>0.92420000000000002</v>
      </c>
    </row>
    <row r="9245" spans="47:47" x14ac:dyDescent="0.2">
      <c r="AU9245" s="200">
        <v>0.92430000000000001</v>
      </c>
    </row>
    <row r="9246" spans="47:47" x14ac:dyDescent="0.2">
      <c r="AU9246" s="200">
        <v>0.9244</v>
      </c>
    </row>
    <row r="9247" spans="47:47" x14ac:dyDescent="0.2">
      <c r="AU9247" s="200">
        <v>0.92449999999999999</v>
      </c>
    </row>
    <row r="9248" spans="47:47" x14ac:dyDescent="0.2">
      <c r="AU9248" s="200">
        <v>0.92459999999999998</v>
      </c>
    </row>
    <row r="9249" spans="47:47" x14ac:dyDescent="0.2">
      <c r="AU9249" s="200">
        <v>0.92469999999999997</v>
      </c>
    </row>
    <row r="9250" spans="47:47" x14ac:dyDescent="0.2">
      <c r="AU9250" s="200">
        <v>0.92479999999999996</v>
      </c>
    </row>
    <row r="9251" spans="47:47" x14ac:dyDescent="0.2">
      <c r="AU9251" s="200">
        <v>0.92490000000000006</v>
      </c>
    </row>
    <row r="9252" spans="47:47" x14ac:dyDescent="0.2">
      <c r="AU9252" s="200">
        <v>0.92500000000000004</v>
      </c>
    </row>
    <row r="9253" spans="47:47" x14ac:dyDescent="0.2">
      <c r="AU9253" s="200">
        <v>0.92510000000000003</v>
      </c>
    </row>
    <row r="9254" spans="47:47" x14ac:dyDescent="0.2">
      <c r="AU9254" s="200">
        <v>0.92520000000000002</v>
      </c>
    </row>
    <row r="9255" spans="47:47" x14ac:dyDescent="0.2">
      <c r="AU9255" s="200">
        <v>0.92530000000000001</v>
      </c>
    </row>
    <row r="9256" spans="47:47" x14ac:dyDescent="0.2">
      <c r="AU9256" s="200">
        <v>0.9254</v>
      </c>
    </row>
    <row r="9257" spans="47:47" x14ac:dyDescent="0.2">
      <c r="AU9257" s="200">
        <v>0.92549999999999999</v>
      </c>
    </row>
    <row r="9258" spans="47:47" x14ac:dyDescent="0.2">
      <c r="AU9258" s="200">
        <v>0.92559999999999998</v>
      </c>
    </row>
    <row r="9259" spans="47:47" x14ac:dyDescent="0.2">
      <c r="AU9259" s="200">
        <v>0.92569999999999997</v>
      </c>
    </row>
    <row r="9260" spans="47:47" x14ac:dyDescent="0.2">
      <c r="AU9260" s="200">
        <v>0.92579999999999996</v>
      </c>
    </row>
    <row r="9261" spans="47:47" x14ac:dyDescent="0.2">
      <c r="AU9261" s="200">
        <v>0.92589999999999995</v>
      </c>
    </row>
    <row r="9262" spans="47:47" x14ac:dyDescent="0.2">
      <c r="AU9262" s="200">
        <v>0.92600000000000005</v>
      </c>
    </row>
    <row r="9263" spans="47:47" x14ac:dyDescent="0.2">
      <c r="AU9263" s="200">
        <v>0.92610000000000003</v>
      </c>
    </row>
    <row r="9264" spans="47:47" x14ac:dyDescent="0.2">
      <c r="AU9264" s="200">
        <v>0.92620000000000002</v>
      </c>
    </row>
    <row r="9265" spans="47:47" x14ac:dyDescent="0.2">
      <c r="AU9265" s="200">
        <v>0.92630000000000001</v>
      </c>
    </row>
    <row r="9266" spans="47:47" x14ac:dyDescent="0.2">
      <c r="AU9266" s="200">
        <v>0.9264</v>
      </c>
    </row>
    <row r="9267" spans="47:47" x14ac:dyDescent="0.2">
      <c r="AU9267" s="200">
        <v>0.92649999999999999</v>
      </c>
    </row>
    <row r="9268" spans="47:47" x14ac:dyDescent="0.2">
      <c r="AU9268" s="200">
        <v>0.92659999999999998</v>
      </c>
    </row>
    <row r="9269" spans="47:47" x14ac:dyDescent="0.2">
      <c r="AU9269" s="200">
        <v>0.92669999999999997</v>
      </c>
    </row>
    <row r="9270" spans="47:47" x14ac:dyDescent="0.2">
      <c r="AU9270" s="200">
        <v>0.92679999999999996</v>
      </c>
    </row>
    <row r="9271" spans="47:47" x14ac:dyDescent="0.2">
      <c r="AU9271" s="200">
        <v>0.92689999999999995</v>
      </c>
    </row>
    <row r="9272" spans="47:47" x14ac:dyDescent="0.2">
      <c r="AU9272" s="200">
        <v>0.92700000000000005</v>
      </c>
    </row>
    <row r="9273" spans="47:47" x14ac:dyDescent="0.2">
      <c r="AU9273" s="200">
        <v>0.92710000000000004</v>
      </c>
    </row>
    <row r="9274" spans="47:47" x14ac:dyDescent="0.2">
      <c r="AU9274" s="200">
        <v>0.92720000000000002</v>
      </c>
    </row>
    <row r="9275" spans="47:47" x14ac:dyDescent="0.2">
      <c r="AU9275" s="200">
        <v>0.92730000000000001</v>
      </c>
    </row>
    <row r="9276" spans="47:47" x14ac:dyDescent="0.2">
      <c r="AU9276" s="200">
        <v>0.9274</v>
      </c>
    </row>
    <row r="9277" spans="47:47" x14ac:dyDescent="0.2">
      <c r="AU9277" s="200">
        <v>0.92749999999999999</v>
      </c>
    </row>
    <row r="9278" spans="47:47" x14ac:dyDescent="0.2">
      <c r="AU9278" s="200">
        <v>0.92759999999999998</v>
      </c>
    </row>
    <row r="9279" spans="47:47" x14ac:dyDescent="0.2">
      <c r="AU9279" s="200">
        <v>0.92769999999999997</v>
      </c>
    </row>
    <row r="9280" spans="47:47" x14ac:dyDescent="0.2">
      <c r="AU9280" s="200">
        <v>0.92779999999999996</v>
      </c>
    </row>
    <row r="9281" spans="47:47" x14ac:dyDescent="0.2">
      <c r="AU9281" s="200">
        <v>0.92789999999999995</v>
      </c>
    </row>
    <row r="9282" spans="47:47" x14ac:dyDescent="0.2">
      <c r="AU9282" s="200">
        <v>0.92800000000000005</v>
      </c>
    </row>
    <row r="9283" spans="47:47" x14ac:dyDescent="0.2">
      <c r="AU9283" s="200">
        <v>0.92810000000000004</v>
      </c>
    </row>
    <row r="9284" spans="47:47" x14ac:dyDescent="0.2">
      <c r="AU9284" s="200">
        <v>0.92820000000000003</v>
      </c>
    </row>
    <row r="9285" spans="47:47" x14ac:dyDescent="0.2">
      <c r="AU9285" s="200">
        <v>0.92830000000000001</v>
      </c>
    </row>
    <row r="9286" spans="47:47" x14ac:dyDescent="0.2">
      <c r="AU9286" s="200">
        <v>0.9284</v>
      </c>
    </row>
    <row r="9287" spans="47:47" x14ac:dyDescent="0.2">
      <c r="AU9287" s="200">
        <v>0.92849999999999999</v>
      </c>
    </row>
    <row r="9288" spans="47:47" x14ac:dyDescent="0.2">
      <c r="AU9288" s="200">
        <v>0.92859999999999998</v>
      </c>
    </row>
    <row r="9289" spans="47:47" x14ac:dyDescent="0.2">
      <c r="AU9289" s="200">
        <v>0.92869999999999997</v>
      </c>
    </row>
    <row r="9290" spans="47:47" x14ac:dyDescent="0.2">
      <c r="AU9290" s="200">
        <v>0.92879999999999996</v>
      </c>
    </row>
    <row r="9291" spans="47:47" x14ac:dyDescent="0.2">
      <c r="AU9291" s="200">
        <v>0.92889999999999995</v>
      </c>
    </row>
    <row r="9292" spans="47:47" x14ac:dyDescent="0.2">
      <c r="AU9292" s="200">
        <v>0.92900000000000005</v>
      </c>
    </row>
    <row r="9293" spans="47:47" x14ac:dyDescent="0.2">
      <c r="AU9293" s="200">
        <v>0.92910000000000004</v>
      </c>
    </row>
    <row r="9294" spans="47:47" x14ac:dyDescent="0.2">
      <c r="AU9294" s="200">
        <v>0.92920000000000003</v>
      </c>
    </row>
    <row r="9295" spans="47:47" x14ac:dyDescent="0.2">
      <c r="AU9295" s="200">
        <v>0.92930000000000001</v>
      </c>
    </row>
    <row r="9296" spans="47:47" x14ac:dyDescent="0.2">
      <c r="AU9296" s="200">
        <v>0.9294</v>
      </c>
    </row>
    <row r="9297" spans="47:47" x14ac:dyDescent="0.2">
      <c r="AU9297" s="200">
        <v>0.92949999999999999</v>
      </c>
    </row>
    <row r="9298" spans="47:47" x14ac:dyDescent="0.2">
      <c r="AU9298" s="200">
        <v>0.92959999999999998</v>
      </c>
    </row>
    <row r="9299" spans="47:47" x14ac:dyDescent="0.2">
      <c r="AU9299" s="200">
        <v>0.92969999999999997</v>
      </c>
    </row>
    <row r="9300" spans="47:47" x14ac:dyDescent="0.2">
      <c r="AU9300" s="200">
        <v>0.92979999999999996</v>
      </c>
    </row>
    <row r="9301" spans="47:47" x14ac:dyDescent="0.2">
      <c r="AU9301" s="200">
        <v>0.92989999999999995</v>
      </c>
    </row>
    <row r="9302" spans="47:47" x14ac:dyDescent="0.2">
      <c r="AU9302" s="200">
        <v>0.93</v>
      </c>
    </row>
    <row r="9303" spans="47:47" x14ac:dyDescent="0.2">
      <c r="AU9303" s="200">
        <v>0.93010000000000004</v>
      </c>
    </row>
    <row r="9304" spans="47:47" x14ac:dyDescent="0.2">
      <c r="AU9304" s="200">
        <v>0.93020000000000003</v>
      </c>
    </row>
    <row r="9305" spans="47:47" x14ac:dyDescent="0.2">
      <c r="AU9305" s="200">
        <v>0.93030000000000002</v>
      </c>
    </row>
    <row r="9306" spans="47:47" x14ac:dyDescent="0.2">
      <c r="AU9306" s="200">
        <v>0.9304</v>
      </c>
    </row>
    <row r="9307" spans="47:47" x14ac:dyDescent="0.2">
      <c r="AU9307" s="200">
        <v>0.93049999999999999</v>
      </c>
    </row>
    <row r="9308" spans="47:47" x14ac:dyDescent="0.2">
      <c r="AU9308" s="200">
        <v>0.93059999999999998</v>
      </c>
    </row>
    <row r="9309" spans="47:47" x14ac:dyDescent="0.2">
      <c r="AU9309" s="200">
        <v>0.93069999999999997</v>
      </c>
    </row>
    <row r="9310" spans="47:47" x14ac:dyDescent="0.2">
      <c r="AU9310" s="200">
        <v>0.93079999999999996</v>
      </c>
    </row>
    <row r="9311" spans="47:47" x14ac:dyDescent="0.2">
      <c r="AU9311" s="200">
        <v>0.93089999999999995</v>
      </c>
    </row>
    <row r="9312" spans="47:47" x14ac:dyDescent="0.2">
      <c r="AU9312" s="200">
        <v>0.93100000000000005</v>
      </c>
    </row>
    <row r="9313" spans="47:47" x14ac:dyDescent="0.2">
      <c r="AU9313" s="200">
        <v>0.93110000000000004</v>
      </c>
    </row>
    <row r="9314" spans="47:47" x14ac:dyDescent="0.2">
      <c r="AU9314" s="200">
        <v>0.93120000000000003</v>
      </c>
    </row>
    <row r="9315" spans="47:47" x14ac:dyDescent="0.2">
      <c r="AU9315" s="200">
        <v>0.93130000000000002</v>
      </c>
    </row>
    <row r="9316" spans="47:47" x14ac:dyDescent="0.2">
      <c r="AU9316" s="200">
        <v>0.93140000000000001</v>
      </c>
    </row>
    <row r="9317" spans="47:47" x14ac:dyDescent="0.2">
      <c r="AU9317" s="200">
        <v>0.93149999999999999</v>
      </c>
    </row>
    <row r="9318" spans="47:47" x14ac:dyDescent="0.2">
      <c r="AU9318" s="200">
        <v>0.93159999999999998</v>
      </c>
    </row>
    <row r="9319" spans="47:47" x14ac:dyDescent="0.2">
      <c r="AU9319" s="200">
        <v>0.93169999999999997</v>
      </c>
    </row>
    <row r="9320" spans="47:47" x14ac:dyDescent="0.2">
      <c r="AU9320" s="200">
        <v>0.93179999999999996</v>
      </c>
    </row>
    <row r="9321" spans="47:47" x14ac:dyDescent="0.2">
      <c r="AU9321" s="200">
        <v>0.93189999999999995</v>
      </c>
    </row>
    <row r="9322" spans="47:47" x14ac:dyDescent="0.2">
      <c r="AU9322" s="200">
        <v>0.93200000000000005</v>
      </c>
    </row>
    <row r="9323" spans="47:47" x14ac:dyDescent="0.2">
      <c r="AU9323" s="200">
        <v>0.93210000000000004</v>
      </c>
    </row>
    <row r="9324" spans="47:47" x14ac:dyDescent="0.2">
      <c r="AU9324" s="200">
        <v>0.93220000000000003</v>
      </c>
    </row>
    <row r="9325" spans="47:47" x14ac:dyDescent="0.2">
      <c r="AU9325" s="200">
        <v>0.93230000000000002</v>
      </c>
    </row>
    <row r="9326" spans="47:47" x14ac:dyDescent="0.2">
      <c r="AU9326" s="200">
        <v>0.93240000000000001</v>
      </c>
    </row>
    <row r="9327" spans="47:47" x14ac:dyDescent="0.2">
      <c r="AU9327" s="200">
        <v>0.9325</v>
      </c>
    </row>
    <row r="9328" spans="47:47" x14ac:dyDescent="0.2">
      <c r="AU9328" s="200">
        <v>0.93259999999999998</v>
      </c>
    </row>
    <row r="9329" spans="47:47" x14ac:dyDescent="0.2">
      <c r="AU9329" s="200">
        <v>0.93269999999999997</v>
      </c>
    </row>
    <row r="9330" spans="47:47" x14ac:dyDescent="0.2">
      <c r="AU9330" s="200">
        <v>0.93279999999999996</v>
      </c>
    </row>
    <row r="9331" spans="47:47" x14ac:dyDescent="0.2">
      <c r="AU9331" s="200">
        <v>0.93289999999999995</v>
      </c>
    </row>
    <row r="9332" spans="47:47" x14ac:dyDescent="0.2">
      <c r="AU9332" s="200">
        <v>0.93300000000000005</v>
      </c>
    </row>
    <row r="9333" spans="47:47" x14ac:dyDescent="0.2">
      <c r="AU9333" s="200">
        <v>0.93310000000000004</v>
      </c>
    </row>
    <row r="9334" spans="47:47" x14ac:dyDescent="0.2">
      <c r="AU9334" s="200">
        <v>0.93320000000000003</v>
      </c>
    </row>
    <row r="9335" spans="47:47" x14ac:dyDescent="0.2">
      <c r="AU9335" s="200">
        <v>0.93330000000000002</v>
      </c>
    </row>
    <row r="9336" spans="47:47" x14ac:dyDescent="0.2">
      <c r="AU9336" s="200">
        <v>0.93340000000000001</v>
      </c>
    </row>
    <row r="9337" spans="47:47" x14ac:dyDescent="0.2">
      <c r="AU9337" s="200">
        <v>0.9335</v>
      </c>
    </row>
    <row r="9338" spans="47:47" x14ac:dyDescent="0.2">
      <c r="AU9338" s="200">
        <v>0.93359999999999999</v>
      </c>
    </row>
    <row r="9339" spans="47:47" x14ac:dyDescent="0.2">
      <c r="AU9339" s="200">
        <v>0.93369999999999997</v>
      </c>
    </row>
    <row r="9340" spans="47:47" x14ac:dyDescent="0.2">
      <c r="AU9340" s="200">
        <v>0.93379999999999996</v>
      </c>
    </row>
    <row r="9341" spans="47:47" x14ac:dyDescent="0.2">
      <c r="AU9341" s="200">
        <v>0.93389999999999995</v>
      </c>
    </row>
    <row r="9342" spans="47:47" x14ac:dyDescent="0.2">
      <c r="AU9342" s="200">
        <v>0.93400000000000005</v>
      </c>
    </row>
    <row r="9343" spans="47:47" x14ac:dyDescent="0.2">
      <c r="AU9343" s="200">
        <v>0.93410000000000004</v>
      </c>
    </row>
    <row r="9344" spans="47:47" x14ac:dyDescent="0.2">
      <c r="AU9344" s="200">
        <v>0.93420000000000003</v>
      </c>
    </row>
    <row r="9345" spans="47:47" x14ac:dyDescent="0.2">
      <c r="AU9345" s="200">
        <v>0.93430000000000002</v>
      </c>
    </row>
    <row r="9346" spans="47:47" x14ac:dyDescent="0.2">
      <c r="AU9346" s="200">
        <v>0.93440000000000001</v>
      </c>
    </row>
    <row r="9347" spans="47:47" x14ac:dyDescent="0.2">
      <c r="AU9347" s="200">
        <v>0.9345</v>
      </c>
    </row>
    <row r="9348" spans="47:47" x14ac:dyDescent="0.2">
      <c r="AU9348" s="200">
        <v>0.93459999999999999</v>
      </c>
    </row>
    <row r="9349" spans="47:47" x14ac:dyDescent="0.2">
      <c r="AU9349" s="200">
        <v>0.93469999999999998</v>
      </c>
    </row>
    <row r="9350" spans="47:47" x14ac:dyDescent="0.2">
      <c r="AU9350" s="200">
        <v>0.93479999999999996</v>
      </c>
    </row>
    <row r="9351" spans="47:47" x14ac:dyDescent="0.2">
      <c r="AU9351" s="200">
        <v>0.93489999999999995</v>
      </c>
    </row>
    <row r="9352" spans="47:47" x14ac:dyDescent="0.2">
      <c r="AU9352" s="200">
        <v>0.93500000000000005</v>
      </c>
    </row>
    <row r="9353" spans="47:47" x14ac:dyDescent="0.2">
      <c r="AU9353" s="200">
        <v>0.93510000000000004</v>
      </c>
    </row>
    <row r="9354" spans="47:47" x14ac:dyDescent="0.2">
      <c r="AU9354" s="200">
        <v>0.93520000000000003</v>
      </c>
    </row>
    <row r="9355" spans="47:47" x14ac:dyDescent="0.2">
      <c r="AU9355" s="200">
        <v>0.93530000000000002</v>
      </c>
    </row>
    <row r="9356" spans="47:47" x14ac:dyDescent="0.2">
      <c r="AU9356" s="200">
        <v>0.93540000000000001</v>
      </c>
    </row>
    <row r="9357" spans="47:47" x14ac:dyDescent="0.2">
      <c r="AU9357" s="200">
        <v>0.9355</v>
      </c>
    </row>
    <row r="9358" spans="47:47" x14ac:dyDescent="0.2">
      <c r="AU9358" s="200">
        <v>0.93559999999999999</v>
      </c>
    </row>
    <row r="9359" spans="47:47" x14ac:dyDescent="0.2">
      <c r="AU9359" s="200">
        <v>0.93569999999999998</v>
      </c>
    </row>
    <row r="9360" spans="47:47" x14ac:dyDescent="0.2">
      <c r="AU9360" s="200">
        <v>0.93579999999999997</v>
      </c>
    </row>
    <row r="9361" spans="47:47" x14ac:dyDescent="0.2">
      <c r="AU9361" s="200">
        <v>0.93589999999999995</v>
      </c>
    </row>
    <row r="9362" spans="47:47" x14ac:dyDescent="0.2">
      <c r="AU9362" s="200">
        <v>0.93600000000000005</v>
      </c>
    </row>
    <row r="9363" spans="47:47" x14ac:dyDescent="0.2">
      <c r="AU9363" s="200">
        <v>0.93610000000000004</v>
      </c>
    </row>
    <row r="9364" spans="47:47" x14ac:dyDescent="0.2">
      <c r="AU9364" s="200">
        <v>0.93620000000000003</v>
      </c>
    </row>
    <row r="9365" spans="47:47" x14ac:dyDescent="0.2">
      <c r="AU9365" s="200">
        <v>0.93630000000000002</v>
      </c>
    </row>
    <row r="9366" spans="47:47" x14ac:dyDescent="0.2">
      <c r="AU9366" s="200">
        <v>0.93640000000000001</v>
      </c>
    </row>
    <row r="9367" spans="47:47" x14ac:dyDescent="0.2">
      <c r="AU9367" s="200">
        <v>0.9365</v>
      </c>
    </row>
    <row r="9368" spans="47:47" x14ac:dyDescent="0.2">
      <c r="AU9368" s="200">
        <v>0.93659999999999999</v>
      </c>
    </row>
    <row r="9369" spans="47:47" x14ac:dyDescent="0.2">
      <c r="AU9369" s="200">
        <v>0.93669999999999998</v>
      </c>
    </row>
    <row r="9370" spans="47:47" x14ac:dyDescent="0.2">
      <c r="AU9370" s="200">
        <v>0.93679999999999997</v>
      </c>
    </row>
    <row r="9371" spans="47:47" x14ac:dyDescent="0.2">
      <c r="AU9371" s="200">
        <v>0.93689999999999996</v>
      </c>
    </row>
    <row r="9372" spans="47:47" x14ac:dyDescent="0.2">
      <c r="AU9372" s="200">
        <v>0.93700000000000006</v>
      </c>
    </row>
    <row r="9373" spans="47:47" x14ac:dyDescent="0.2">
      <c r="AU9373" s="200">
        <v>0.93710000000000004</v>
      </c>
    </row>
    <row r="9374" spans="47:47" x14ac:dyDescent="0.2">
      <c r="AU9374" s="200">
        <v>0.93720000000000003</v>
      </c>
    </row>
    <row r="9375" spans="47:47" x14ac:dyDescent="0.2">
      <c r="AU9375" s="200">
        <v>0.93730000000000002</v>
      </c>
    </row>
    <row r="9376" spans="47:47" x14ac:dyDescent="0.2">
      <c r="AU9376" s="200">
        <v>0.93740000000000001</v>
      </c>
    </row>
    <row r="9377" spans="47:47" x14ac:dyDescent="0.2">
      <c r="AU9377" s="200">
        <v>0.9375</v>
      </c>
    </row>
    <row r="9378" spans="47:47" x14ac:dyDescent="0.2">
      <c r="AU9378" s="200">
        <v>0.93759999999999999</v>
      </c>
    </row>
    <row r="9379" spans="47:47" x14ac:dyDescent="0.2">
      <c r="AU9379" s="200">
        <v>0.93769999999999998</v>
      </c>
    </row>
    <row r="9380" spans="47:47" x14ac:dyDescent="0.2">
      <c r="AU9380" s="200">
        <v>0.93779999999999997</v>
      </c>
    </row>
    <row r="9381" spans="47:47" x14ac:dyDescent="0.2">
      <c r="AU9381" s="200">
        <v>0.93789999999999996</v>
      </c>
    </row>
    <row r="9382" spans="47:47" x14ac:dyDescent="0.2">
      <c r="AU9382" s="200">
        <v>0.93799999999999994</v>
      </c>
    </row>
    <row r="9383" spans="47:47" x14ac:dyDescent="0.2">
      <c r="AU9383" s="200">
        <v>0.93810000000000004</v>
      </c>
    </row>
    <row r="9384" spans="47:47" x14ac:dyDescent="0.2">
      <c r="AU9384" s="200">
        <v>0.93820000000000003</v>
      </c>
    </row>
    <row r="9385" spans="47:47" x14ac:dyDescent="0.2">
      <c r="AU9385" s="200">
        <v>0.93830000000000002</v>
      </c>
    </row>
    <row r="9386" spans="47:47" x14ac:dyDescent="0.2">
      <c r="AU9386" s="200">
        <v>0.93840000000000001</v>
      </c>
    </row>
    <row r="9387" spans="47:47" x14ac:dyDescent="0.2">
      <c r="AU9387" s="200">
        <v>0.9385</v>
      </c>
    </row>
    <row r="9388" spans="47:47" x14ac:dyDescent="0.2">
      <c r="AU9388" s="200">
        <v>0.93859999999999999</v>
      </c>
    </row>
    <row r="9389" spans="47:47" x14ac:dyDescent="0.2">
      <c r="AU9389" s="200">
        <v>0.93869999999999998</v>
      </c>
    </row>
    <row r="9390" spans="47:47" x14ac:dyDescent="0.2">
      <c r="AU9390" s="200">
        <v>0.93879999999999997</v>
      </c>
    </row>
    <row r="9391" spans="47:47" x14ac:dyDescent="0.2">
      <c r="AU9391" s="200">
        <v>0.93889999999999996</v>
      </c>
    </row>
    <row r="9392" spans="47:47" x14ac:dyDescent="0.2">
      <c r="AU9392" s="200">
        <v>0.93899999999999995</v>
      </c>
    </row>
    <row r="9393" spans="47:47" x14ac:dyDescent="0.2">
      <c r="AU9393" s="200">
        <v>0.93910000000000005</v>
      </c>
    </row>
    <row r="9394" spans="47:47" x14ac:dyDescent="0.2">
      <c r="AU9394" s="200">
        <v>0.93920000000000003</v>
      </c>
    </row>
    <row r="9395" spans="47:47" x14ac:dyDescent="0.2">
      <c r="AU9395" s="200">
        <v>0.93930000000000002</v>
      </c>
    </row>
    <row r="9396" spans="47:47" x14ac:dyDescent="0.2">
      <c r="AU9396" s="200">
        <v>0.93940000000000001</v>
      </c>
    </row>
    <row r="9397" spans="47:47" x14ac:dyDescent="0.2">
      <c r="AU9397" s="200">
        <v>0.9395</v>
      </c>
    </row>
    <row r="9398" spans="47:47" x14ac:dyDescent="0.2">
      <c r="AU9398" s="200">
        <v>0.93959999999999999</v>
      </c>
    </row>
    <row r="9399" spans="47:47" x14ac:dyDescent="0.2">
      <c r="AU9399" s="200">
        <v>0.93969999999999998</v>
      </c>
    </row>
    <row r="9400" spans="47:47" x14ac:dyDescent="0.2">
      <c r="AU9400" s="200">
        <v>0.93979999999999997</v>
      </c>
    </row>
    <row r="9401" spans="47:47" x14ac:dyDescent="0.2">
      <c r="AU9401" s="200">
        <v>0.93989999999999996</v>
      </c>
    </row>
    <row r="9402" spans="47:47" x14ac:dyDescent="0.2">
      <c r="AU9402" s="200">
        <v>0.94</v>
      </c>
    </row>
    <row r="9403" spans="47:47" x14ac:dyDescent="0.2">
      <c r="AU9403" s="200">
        <v>0.94010000000000005</v>
      </c>
    </row>
    <row r="9404" spans="47:47" x14ac:dyDescent="0.2">
      <c r="AU9404" s="200">
        <v>0.94020000000000004</v>
      </c>
    </row>
    <row r="9405" spans="47:47" x14ac:dyDescent="0.2">
      <c r="AU9405" s="200">
        <v>0.94030000000000002</v>
      </c>
    </row>
    <row r="9406" spans="47:47" x14ac:dyDescent="0.2">
      <c r="AU9406" s="200">
        <v>0.94040000000000001</v>
      </c>
    </row>
    <row r="9407" spans="47:47" x14ac:dyDescent="0.2">
      <c r="AU9407" s="200">
        <v>0.9405</v>
      </c>
    </row>
    <row r="9408" spans="47:47" x14ac:dyDescent="0.2">
      <c r="AU9408" s="200">
        <v>0.94059999999999999</v>
      </c>
    </row>
    <row r="9409" spans="47:47" x14ac:dyDescent="0.2">
      <c r="AU9409" s="200">
        <v>0.94069999999999998</v>
      </c>
    </row>
    <row r="9410" spans="47:47" x14ac:dyDescent="0.2">
      <c r="AU9410" s="200">
        <v>0.94079999999999997</v>
      </c>
    </row>
    <row r="9411" spans="47:47" x14ac:dyDescent="0.2">
      <c r="AU9411" s="200">
        <v>0.94089999999999996</v>
      </c>
    </row>
    <row r="9412" spans="47:47" x14ac:dyDescent="0.2">
      <c r="AU9412" s="200">
        <v>0.94099999999999995</v>
      </c>
    </row>
    <row r="9413" spans="47:47" x14ac:dyDescent="0.2">
      <c r="AU9413" s="200">
        <v>0.94110000000000005</v>
      </c>
    </row>
    <row r="9414" spans="47:47" x14ac:dyDescent="0.2">
      <c r="AU9414" s="200">
        <v>0.94120000000000004</v>
      </c>
    </row>
    <row r="9415" spans="47:47" x14ac:dyDescent="0.2">
      <c r="AU9415" s="200">
        <v>0.94130000000000003</v>
      </c>
    </row>
    <row r="9416" spans="47:47" x14ac:dyDescent="0.2">
      <c r="AU9416" s="200">
        <v>0.94140000000000001</v>
      </c>
    </row>
    <row r="9417" spans="47:47" x14ac:dyDescent="0.2">
      <c r="AU9417" s="200">
        <v>0.9415</v>
      </c>
    </row>
    <row r="9418" spans="47:47" x14ac:dyDescent="0.2">
      <c r="AU9418" s="200">
        <v>0.94159999999999999</v>
      </c>
    </row>
    <row r="9419" spans="47:47" x14ac:dyDescent="0.2">
      <c r="AU9419" s="200">
        <v>0.94169999999999998</v>
      </c>
    </row>
    <row r="9420" spans="47:47" x14ac:dyDescent="0.2">
      <c r="AU9420" s="200">
        <v>0.94179999999999997</v>
      </c>
    </row>
    <row r="9421" spans="47:47" x14ac:dyDescent="0.2">
      <c r="AU9421" s="200">
        <v>0.94189999999999996</v>
      </c>
    </row>
    <row r="9422" spans="47:47" x14ac:dyDescent="0.2">
      <c r="AU9422" s="200">
        <v>0.94199999999999995</v>
      </c>
    </row>
    <row r="9423" spans="47:47" x14ac:dyDescent="0.2">
      <c r="AU9423" s="200">
        <v>0.94210000000000005</v>
      </c>
    </row>
    <row r="9424" spans="47:47" x14ac:dyDescent="0.2">
      <c r="AU9424" s="200">
        <v>0.94220000000000004</v>
      </c>
    </row>
    <row r="9425" spans="47:47" x14ac:dyDescent="0.2">
      <c r="AU9425" s="200">
        <v>0.94230000000000003</v>
      </c>
    </row>
    <row r="9426" spans="47:47" x14ac:dyDescent="0.2">
      <c r="AU9426" s="200">
        <v>0.94240000000000002</v>
      </c>
    </row>
    <row r="9427" spans="47:47" x14ac:dyDescent="0.2">
      <c r="AU9427" s="200">
        <v>0.9425</v>
      </c>
    </row>
    <row r="9428" spans="47:47" x14ac:dyDescent="0.2">
      <c r="AU9428" s="200">
        <v>0.94259999999999999</v>
      </c>
    </row>
    <row r="9429" spans="47:47" x14ac:dyDescent="0.2">
      <c r="AU9429" s="200">
        <v>0.94269999999999998</v>
      </c>
    </row>
    <row r="9430" spans="47:47" x14ac:dyDescent="0.2">
      <c r="AU9430" s="200">
        <v>0.94279999999999997</v>
      </c>
    </row>
    <row r="9431" spans="47:47" x14ac:dyDescent="0.2">
      <c r="AU9431" s="200">
        <v>0.94289999999999996</v>
      </c>
    </row>
    <row r="9432" spans="47:47" x14ac:dyDescent="0.2">
      <c r="AU9432" s="200">
        <v>0.94299999999999995</v>
      </c>
    </row>
    <row r="9433" spans="47:47" x14ac:dyDescent="0.2">
      <c r="AU9433" s="200">
        <v>0.94310000000000005</v>
      </c>
    </row>
    <row r="9434" spans="47:47" x14ac:dyDescent="0.2">
      <c r="AU9434" s="200">
        <v>0.94320000000000004</v>
      </c>
    </row>
    <row r="9435" spans="47:47" x14ac:dyDescent="0.2">
      <c r="AU9435" s="200">
        <v>0.94330000000000003</v>
      </c>
    </row>
    <row r="9436" spans="47:47" x14ac:dyDescent="0.2">
      <c r="AU9436" s="200">
        <v>0.94340000000000002</v>
      </c>
    </row>
    <row r="9437" spans="47:47" x14ac:dyDescent="0.2">
      <c r="AU9437" s="200">
        <v>0.94350000000000001</v>
      </c>
    </row>
    <row r="9438" spans="47:47" x14ac:dyDescent="0.2">
      <c r="AU9438" s="200">
        <v>0.94359999999999999</v>
      </c>
    </row>
    <row r="9439" spans="47:47" x14ac:dyDescent="0.2">
      <c r="AU9439" s="200">
        <v>0.94369999999999998</v>
      </c>
    </row>
    <row r="9440" spans="47:47" x14ac:dyDescent="0.2">
      <c r="AU9440" s="200">
        <v>0.94379999999999997</v>
      </c>
    </row>
    <row r="9441" spans="47:47" x14ac:dyDescent="0.2">
      <c r="AU9441" s="200">
        <v>0.94389999999999996</v>
      </c>
    </row>
    <row r="9442" spans="47:47" x14ac:dyDescent="0.2">
      <c r="AU9442" s="200">
        <v>0.94399999999999995</v>
      </c>
    </row>
    <row r="9443" spans="47:47" x14ac:dyDescent="0.2">
      <c r="AU9443" s="200">
        <v>0.94410000000000005</v>
      </c>
    </row>
    <row r="9444" spans="47:47" x14ac:dyDescent="0.2">
      <c r="AU9444" s="200">
        <v>0.94420000000000004</v>
      </c>
    </row>
    <row r="9445" spans="47:47" x14ac:dyDescent="0.2">
      <c r="AU9445" s="200">
        <v>0.94430000000000003</v>
      </c>
    </row>
    <row r="9446" spans="47:47" x14ac:dyDescent="0.2">
      <c r="AU9446" s="200">
        <v>0.94440000000000002</v>
      </c>
    </row>
    <row r="9447" spans="47:47" x14ac:dyDescent="0.2">
      <c r="AU9447" s="200">
        <v>0.94450000000000001</v>
      </c>
    </row>
    <row r="9448" spans="47:47" x14ac:dyDescent="0.2">
      <c r="AU9448" s="200">
        <v>0.9446</v>
      </c>
    </row>
    <row r="9449" spans="47:47" x14ac:dyDescent="0.2">
      <c r="AU9449" s="200">
        <v>0.94469999999999998</v>
      </c>
    </row>
    <row r="9450" spans="47:47" x14ac:dyDescent="0.2">
      <c r="AU9450" s="200">
        <v>0.94479999999999997</v>
      </c>
    </row>
    <row r="9451" spans="47:47" x14ac:dyDescent="0.2">
      <c r="AU9451" s="200">
        <v>0.94489999999999996</v>
      </c>
    </row>
    <row r="9452" spans="47:47" x14ac:dyDescent="0.2">
      <c r="AU9452" s="200">
        <v>0.94499999999999995</v>
      </c>
    </row>
    <row r="9453" spans="47:47" x14ac:dyDescent="0.2">
      <c r="AU9453" s="200">
        <v>0.94510000000000005</v>
      </c>
    </row>
    <row r="9454" spans="47:47" x14ac:dyDescent="0.2">
      <c r="AU9454" s="200">
        <v>0.94520000000000004</v>
      </c>
    </row>
    <row r="9455" spans="47:47" x14ac:dyDescent="0.2">
      <c r="AU9455" s="200">
        <v>0.94530000000000003</v>
      </c>
    </row>
    <row r="9456" spans="47:47" x14ac:dyDescent="0.2">
      <c r="AU9456" s="200">
        <v>0.94540000000000002</v>
      </c>
    </row>
    <row r="9457" spans="47:47" x14ac:dyDescent="0.2">
      <c r="AU9457" s="200">
        <v>0.94550000000000001</v>
      </c>
    </row>
    <row r="9458" spans="47:47" x14ac:dyDescent="0.2">
      <c r="AU9458" s="200">
        <v>0.9456</v>
      </c>
    </row>
    <row r="9459" spans="47:47" x14ac:dyDescent="0.2">
      <c r="AU9459" s="200">
        <v>0.94569999999999999</v>
      </c>
    </row>
    <row r="9460" spans="47:47" x14ac:dyDescent="0.2">
      <c r="AU9460" s="200">
        <v>0.94579999999999997</v>
      </c>
    </row>
    <row r="9461" spans="47:47" x14ac:dyDescent="0.2">
      <c r="AU9461" s="200">
        <v>0.94589999999999996</v>
      </c>
    </row>
    <row r="9462" spans="47:47" x14ac:dyDescent="0.2">
      <c r="AU9462" s="200">
        <v>0.94599999999999995</v>
      </c>
    </row>
    <row r="9463" spans="47:47" x14ac:dyDescent="0.2">
      <c r="AU9463" s="200">
        <v>0.94610000000000005</v>
      </c>
    </row>
    <row r="9464" spans="47:47" x14ac:dyDescent="0.2">
      <c r="AU9464" s="200">
        <v>0.94620000000000004</v>
      </c>
    </row>
    <row r="9465" spans="47:47" x14ac:dyDescent="0.2">
      <c r="AU9465" s="200">
        <v>0.94630000000000003</v>
      </c>
    </row>
    <row r="9466" spans="47:47" x14ac:dyDescent="0.2">
      <c r="AU9466" s="200">
        <v>0.94640000000000002</v>
      </c>
    </row>
    <row r="9467" spans="47:47" x14ac:dyDescent="0.2">
      <c r="AU9467" s="200">
        <v>0.94650000000000001</v>
      </c>
    </row>
    <row r="9468" spans="47:47" x14ac:dyDescent="0.2">
      <c r="AU9468" s="200">
        <v>0.9466</v>
      </c>
    </row>
    <row r="9469" spans="47:47" x14ac:dyDescent="0.2">
      <c r="AU9469" s="200">
        <v>0.94669999999999999</v>
      </c>
    </row>
    <row r="9470" spans="47:47" x14ac:dyDescent="0.2">
      <c r="AU9470" s="200">
        <v>0.94679999999999997</v>
      </c>
    </row>
    <row r="9471" spans="47:47" x14ac:dyDescent="0.2">
      <c r="AU9471" s="200">
        <v>0.94689999999999996</v>
      </c>
    </row>
    <row r="9472" spans="47:47" x14ac:dyDescent="0.2">
      <c r="AU9472" s="200">
        <v>0.94699999999999995</v>
      </c>
    </row>
    <row r="9473" spans="47:47" x14ac:dyDescent="0.2">
      <c r="AU9473" s="200">
        <v>0.94710000000000005</v>
      </c>
    </row>
    <row r="9474" spans="47:47" x14ac:dyDescent="0.2">
      <c r="AU9474" s="200">
        <v>0.94720000000000004</v>
      </c>
    </row>
    <row r="9475" spans="47:47" x14ac:dyDescent="0.2">
      <c r="AU9475" s="200">
        <v>0.94730000000000003</v>
      </c>
    </row>
    <row r="9476" spans="47:47" x14ac:dyDescent="0.2">
      <c r="AU9476" s="200">
        <v>0.94740000000000002</v>
      </c>
    </row>
    <row r="9477" spans="47:47" x14ac:dyDescent="0.2">
      <c r="AU9477" s="200">
        <v>0.94750000000000001</v>
      </c>
    </row>
    <row r="9478" spans="47:47" x14ac:dyDescent="0.2">
      <c r="AU9478" s="200">
        <v>0.9476</v>
      </c>
    </row>
    <row r="9479" spans="47:47" x14ac:dyDescent="0.2">
      <c r="AU9479" s="200">
        <v>0.94769999999999999</v>
      </c>
    </row>
    <row r="9480" spans="47:47" x14ac:dyDescent="0.2">
      <c r="AU9480" s="200">
        <v>0.94779999999999998</v>
      </c>
    </row>
    <row r="9481" spans="47:47" x14ac:dyDescent="0.2">
      <c r="AU9481" s="200">
        <v>0.94789999999999996</v>
      </c>
    </row>
    <row r="9482" spans="47:47" x14ac:dyDescent="0.2">
      <c r="AU9482" s="200">
        <v>0.94799999999999995</v>
      </c>
    </row>
    <row r="9483" spans="47:47" x14ac:dyDescent="0.2">
      <c r="AU9483" s="200">
        <v>0.94810000000000005</v>
      </c>
    </row>
    <row r="9484" spans="47:47" x14ac:dyDescent="0.2">
      <c r="AU9484" s="200">
        <v>0.94820000000000004</v>
      </c>
    </row>
    <row r="9485" spans="47:47" x14ac:dyDescent="0.2">
      <c r="AU9485" s="200">
        <v>0.94830000000000003</v>
      </c>
    </row>
    <row r="9486" spans="47:47" x14ac:dyDescent="0.2">
      <c r="AU9486" s="200">
        <v>0.94840000000000002</v>
      </c>
    </row>
    <row r="9487" spans="47:47" x14ac:dyDescent="0.2">
      <c r="AU9487" s="200">
        <v>0.94850000000000001</v>
      </c>
    </row>
    <row r="9488" spans="47:47" x14ac:dyDescent="0.2">
      <c r="AU9488" s="200">
        <v>0.9486</v>
      </c>
    </row>
    <row r="9489" spans="47:47" x14ac:dyDescent="0.2">
      <c r="AU9489" s="200">
        <v>0.94869999999999999</v>
      </c>
    </row>
    <row r="9490" spans="47:47" x14ac:dyDescent="0.2">
      <c r="AU9490" s="200">
        <v>0.94879999999999998</v>
      </c>
    </row>
    <row r="9491" spans="47:47" x14ac:dyDescent="0.2">
      <c r="AU9491" s="200">
        <v>0.94889999999999997</v>
      </c>
    </row>
    <row r="9492" spans="47:47" x14ac:dyDescent="0.2">
      <c r="AU9492" s="200">
        <v>0.94899999999999995</v>
      </c>
    </row>
    <row r="9493" spans="47:47" x14ac:dyDescent="0.2">
      <c r="AU9493" s="200">
        <v>0.94910000000000005</v>
      </c>
    </row>
    <row r="9494" spans="47:47" x14ac:dyDescent="0.2">
      <c r="AU9494" s="200">
        <v>0.94920000000000004</v>
      </c>
    </row>
    <row r="9495" spans="47:47" x14ac:dyDescent="0.2">
      <c r="AU9495" s="200">
        <v>0.94930000000000003</v>
      </c>
    </row>
    <row r="9496" spans="47:47" x14ac:dyDescent="0.2">
      <c r="AU9496" s="200">
        <v>0.94940000000000002</v>
      </c>
    </row>
    <row r="9497" spans="47:47" x14ac:dyDescent="0.2">
      <c r="AU9497" s="200">
        <v>0.94950000000000001</v>
      </c>
    </row>
    <row r="9498" spans="47:47" x14ac:dyDescent="0.2">
      <c r="AU9498" s="200">
        <v>0.9496</v>
      </c>
    </row>
    <row r="9499" spans="47:47" x14ac:dyDescent="0.2">
      <c r="AU9499" s="200">
        <v>0.94969999999999999</v>
      </c>
    </row>
    <row r="9500" spans="47:47" x14ac:dyDescent="0.2">
      <c r="AU9500" s="200">
        <v>0.94979999999999998</v>
      </c>
    </row>
    <row r="9501" spans="47:47" x14ac:dyDescent="0.2">
      <c r="AU9501" s="200">
        <v>0.94989999999999997</v>
      </c>
    </row>
    <row r="9502" spans="47:47" x14ac:dyDescent="0.2">
      <c r="AU9502" s="200">
        <v>0.95</v>
      </c>
    </row>
    <row r="9503" spans="47:47" x14ac:dyDescent="0.2">
      <c r="AU9503" s="200">
        <v>0.95009999999999994</v>
      </c>
    </row>
    <row r="9504" spans="47:47" x14ac:dyDescent="0.2">
      <c r="AU9504" s="200">
        <v>0.95020000000000004</v>
      </c>
    </row>
    <row r="9505" spans="47:47" x14ac:dyDescent="0.2">
      <c r="AU9505" s="200">
        <v>0.95030000000000003</v>
      </c>
    </row>
    <row r="9506" spans="47:47" x14ac:dyDescent="0.2">
      <c r="AU9506" s="200">
        <v>0.95040000000000002</v>
      </c>
    </row>
    <row r="9507" spans="47:47" x14ac:dyDescent="0.2">
      <c r="AU9507" s="200">
        <v>0.95050000000000001</v>
      </c>
    </row>
    <row r="9508" spans="47:47" x14ac:dyDescent="0.2">
      <c r="AU9508" s="200">
        <v>0.9506</v>
      </c>
    </row>
    <row r="9509" spans="47:47" x14ac:dyDescent="0.2">
      <c r="AU9509" s="200">
        <v>0.95069999999999999</v>
      </c>
    </row>
    <row r="9510" spans="47:47" x14ac:dyDescent="0.2">
      <c r="AU9510" s="200">
        <v>0.95079999999999998</v>
      </c>
    </row>
    <row r="9511" spans="47:47" x14ac:dyDescent="0.2">
      <c r="AU9511" s="200">
        <v>0.95089999999999997</v>
      </c>
    </row>
    <row r="9512" spans="47:47" x14ac:dyDescent="0.2">
      <c r="AU9512" s="200">
        <v>0.95099999999999996</v>
      </c>
    </row>
    <row r="9513" spans="47:47" x14ac:dyDescent="0.2">
      <c r="AU9513" s="200">
        <v>0.95109999999999995</v>
      </c>
    </row>
    <row r="9514" spans="47:47" x14ac:dyDescent="0.2">
      <c r="AU9514" s="200">
        <v>0.95120000000000005</v>
      </c>
    </row>
    <row r="9515" spans="47:47" x14ac:dyDescent="0.2">
      <c r="AU9515" s="200">
        <v>0.95130000000000003</v>
      </c>
    </row>
    <row r="9516" spans="47:47" x14ac:dyDescent="0.2">
      <c r="AU9516" s="200">
        <v>0.95140000000000002</v>
      </c>
    </row>
    <row r="9517" spans="47:47" x14ac:dyDescent="0.2">
      <c r="AU9517" s="200">
        <v>0.95150000000000001</v>
      </c>
    </row>
    <row r="9518" spans="47:47" x14ac:dyDescent="0.2">
      <c r="AU9518" s="200">
        <v>0.9516</v>
      </c>
    </row>
    <row r="9519" spans="47:47" x14ac:dyDescent="0.2">
      <c r="AU9519" s="200">
        <v>0.95169999999999999</v>
      </c>
    </row>
    <row r="9520" spans="47:47" x14ac:dyDescent="0.2">
      <c r="AU9520" s="200">
        <v>0.95179999999999998</v>
      </c>
    </row>
    <row r="9521" spans="47:47" x14ac:dyDescent="0.2">
      <c r="AU9521" s="200">
        <v>0.95189999999999997</v>
      </c>
    </row>
    <row r="9522" spans="47:47" x14ac:dyDescent="0.2">
      <c r="AU9522" s="200">
        <v>0.95199999999999996</v>
      </c>
    </row>
    <row r="9523" spans="47:47" x14ac:dyDescent="0.2">
      <c r="AU9523" s="200">
        <v>0.95209999999999995</v>
      </c>
    </row>
    <row r="9524" spans="47:47" x14ac:dyDescent="0.2">
      <c r="AU9524" s="200">
        <v>0.95220000000000005</v>
      </c>
    </row>
    <row r="9525" spans="47:47" x14ac:dyDescent="0.2">
      <c r="AU9525" s="200">
        <v>0.95230000000000004</v>
      </c>
    </row>
    <row r="9526" spans="47:47" x14ac:dyDescent="0.2">
      <c r="AU9526" s="200">
        <v>0.95240000000000002</v>
      </c>
    </row>
    <row r="9527" spans="47:47" x14ac:dyDescent="0.2">
      <c r="AU9527" s="200">
        <v>0.95250000000000001</v>
      </c>
    </row>
    <row r="9528" spans="47:47" x14ac:dyDescent="0.2">
      <c r="AU9528" s="200">
        <v>0.9526</v>
      </c>
    </row>
    <row r="9529" spans="47:47" x14ac:dyDescent="0.2">
      <c r="AU9529" s="200">
        <v>0.95269999999999999</v>
      </c>
    </row>
    <row r="9530" spans="47:47" x14ac:dyDescent="0.2">
      <c r="AU9530" s="200">
        <v>0.95279999999999998</v>
      </c>
    </row>
    <row r="9531" spans="47:47" x14ac:dyDescent="0.2">
      <c r="AU9531" s="200">
        <v>0.95289999999999997</v>
      </c>
    </row>
    <row r="9532" spans="47:47" x14ac:dyDescent="0.2">
      <c r="AU9532" s="200">
        <v>0.95299999999999996</v>
      </c>
    </row>
    <row r="9533" spans="47:47" x14ac:dyDescent="0.2">
      <c r="AU9533" s="200">
        <v>0.95309999999999995</v>
      </c>
    </row>
    <row r="9534" spans="47:47" x14ac:dyDescent="0.2">
      <c r="AU9534" s="200">
        <v>0.95320000000000005</v>
      </c>
    </row>
    <row r="9535" spans="47:47" x14ac:dyDescent="0.2">
      <c r="AU9535" s="200">
        <v>0.95330000000000004</v>
      </c>
    </row>
    <row r="9536" spans="47:47" x14ac:dyDescent="0.2">
      <c r="AU9536" s="200">
        <v>0.95340000000000003</v>
      </c>
    </row>
    <row r="9537" spans="47:47" x14ac:dyDescent="0.2">
      <c r="AU9537" s="200">
        <v>0.95350000000000001</v>
      </c>
    </row>
    <row r="9538" spans="47:47" x14ac:dyDescent="0.2">
      <c r="AU9538" s="200">
        <v>0.9536</v>
      </c>
    </row>
    <row r="9539" spans="47:47" x14ac:dyDescent="0.2">
      <c r="AU9539" s="200">
        <v>0.95369999999999999</v>
      </c>
    </row>
    <row r="9540" spans="47:47" x14ac:dyDescent="0.2">
      <c r="AU9540" s="200">
        <v>0.95379999999999998</v>
      </c>
    </row>
    <row r="9541" spans="47:47" x14ac:dyDescent="0.2">
      <c r="AU9541" s="200">
        <v>0.95389999999999997</v>
      </c>
    </row>
    <row r="9542" spans="47:47" x14ac:dyDescent="0.2">
      <c r="AU9542" s="200">
        <v>0.95399999999999996</v>
      </c>
    </row>
    <row r="9543" spans="47:47" x14ac:dyDescent="0.2">
      <c r="AU9543" s="200">
        <v>0.95409999999999995</v>
      </c>
    </row>
    <row r="9544" spans="47:47" x14ac:dyDescent="0.2">
      <c r="AU9544" s="200">
        <v>0.95420000000000005</v>
      </c>
    </row>
    <row r="9545" spans="47:47" x14ac:dyDescent="0.2">
      <c r="AU9545" s="200">
        <v>0.95430000000000004</v>
      </c>
    </row>
    <row r="9546" spans="47:47" x14ac:dyDescent="0.2">
      <c r="AU9546" s="200">
        <v>0.95440000000000003</v>
      </c>
    </row>
    <row r="9547" spans="47:47" x14ac:dyDescent="0.2">
      <c r="AU9547" s="200">
        <v>0.95450000000000002</v>
      </c>
    </row>
    <row r="9548" spans="47:47" x14ac:dyDescent="0.2">
      <c r="AU9548" s="200">
        <v>0.9546</v>
      </c>
    </row>
    <row r="9549" spans="47:47" x14ac:dyDescent="0.2">
      <c r="AU9549" s="200">
        <v>0.95469999999999999</v>
      </c>
    </row>
    <row r="9550" spans="47:47" x14ac:dyDescent="0.2">
      <c r="AU9550" s="200">
        <v>0.95479999999999998</v>
      </c>
    </row>
    <row r="9551" spans="47:47" x14ac:dyDescent="0.2">
      <c r="AU9551" s="200">
        <v>0.95489999999999997</v>
      </c>
    </row>
    <row r="9552" spans="47:47" x14ac:dyDescent="0.2">
      <c r="AU9552" s="200">
        <v>0.95499999999999996</v>
      </c>
    </row>
    <row r="9553" spans="47:47" x14ac:dyDescent="0.2">
      <c r="AU9553" s="200">
        <v>0.95509999999999995</v>
      </c>
    </row>
    <row r="9554" spans="47:47" x14ac:dyDescent="0.2">
      <c r="AU9554" s="200">
        <v>0.95520000000000005</v>
      </c>
    </row>
    <row r="9555" spans="47:47" x14ac:dyDescent="0.2">
      <c r="AU9555" s="200">
        <v>0.95530000000000004</v>
      </c>
    </row>
    <row r="9556" spans="47:47" x14ac:dyDescent="0.2">
      <c r="AU9556" s="200">
        <v>0.95540000000000003</v>
      </c>
    </row>
    <row r="9557" spans="47:47" x14ac:dyDescent="0.2">
      <c r="AU9557" s="200">
        <v>0.95550000000000002</v>
      </c>
    </row>
    <row r="9558" spans="47:47" x14ac:dyDescent="0.2">
      <c r="AU9558" s="200">
        <v>0.9556</v>
      </c>
    </row>
    <row r="9559" spans="47:47" x14ac:dyDescent="0.2">
      <c r="AU9559" s="200">
        <v>0.95569999999999999</v>
      </c>
    </row>
    <row r="9560" spans="47:47" x14ac:dyDescent="0.2">
      <c r="AU9560" s="200">
        <v>0.95579999999999998</v>
      </c>
    </row>
    <row r="9561" spans="47:47" x14ac:dyDescent="0.2">
      <c r="AU9561" s="200">
        <v>0.95589999999999997</v>
      </c>
    </row>
    <row r="9562" spans="47:47" x14ac:dyDescent="0.2">
      <c r="AU9562" s="200">
        <v>0.95599999999999996</v>
      </c>
    </row>
    <row r="9563" spans="47:47" x14ac:dyDescent="0.2">
      <c r="AU9563" s="200">
        <v>0.95609999999999995</v>
      </c>
    </row>
    <row r="9564" spans="47:47" x14ac:dyDescent="0.2">
      <c r="AU9564" s="200">
        <v>0.95620000000000005</v>
      </c>
    </row>
    <row r="9565" spans="47:47" x14ac:dyDescent="0.2">
      <c r="AU9565" s="200">
        <v>0.95630000000000004</v>
      </c>
    </row>
    <row r="9566" spans="47:47" x14ac:dyDescent="0.2">
      <c r="AU9566" s="200">
        <v>0.95640000000000003</v>
      </c>
    </row>
    <row r="9567" spans="47:47" x14ac:dyDescent="0.2">
      <c r="AU9567" s="200">
        <v>0.95650000000000002</v>
      </c>
    </row>
    <row r="9568" spans="47:47" x14ac:dyDescent="0.2">
      <c r="AU9568" s="200">
        <v>0.95660000000000001</v>
      </c>
    </row>
    <row r="9569" spans="47:47" x14ac:dyDescent="0.2">
      <c r="AU9569" s="200">
        <v>0.95669999999999999</v>
      </c>
    </row>
    <row r="9570" spans="47:47" x14ac:dyDescent="0.2">
      <c r="AU9570" s="200">
        <v>0.95679999999999998</v>
      </c>
    </row>
    <row r="9571" spans="47:47" x14ac:dyDescent="0.2">
      <c r="AU9571" s="200">
        <v>0.95689999999999997</v>
      </c>
    </row>
    <row r="9572" spans="47:47" x14ac:dyDescent="0.2">
      <c r="AU9572" s="200">
        <v>0.95699999999999996</v>
      </c>
    </row>
    <row r="9573" spans="47:47" x14ac:dyDescent="0.2">
      <c r="AU9573" s="200">
        <v>0.95709999999999995</v>
      </c>
    </row>
    <row r="9574" spans="47:47" x14ac:dyDescent="0.2">
      <c r="AU9574" s="200">
        <v>0.95720000000000005</v>
      </c>
    </row>
    <row r="9575" spans="47:47" x14ac:dyDescent="0.2">
      <c r="AU9575" s="200">
        <v>0.95730000000000004</v>
      </c>
    </row>
    <row r="9576" spans="47:47" x14ac:dyDescent="0.2">
      <c r="AU9576" s="200">
        <v>0.95740000000000003</v>
      </c>
    </row>
    <row r="9577" spans="47:47" x14ac:dyDescent="0.2">
      <c r="AU9577" s="200">
        <v>0.95750000000000002</v>
      </c>
    </row>
    <row r="9578" spans="47:47" x14ac:dyDescent="0.2">
      <c r="AU9578" s="200">
        <v>0.95760000000000001</v>
      </c>
    </row>
    <row r="9579" spans="47:47" x14ac:dyDescent="0.2">
      <c r="AU9579" s="200">
        <v>0.9577</v>
      </c>
    </row>
    <row r="9580" spans="47:47" x14ac:dyDescent="0.2">
      <c r="AU9580" s="200">
        <v>0.95779999999999998</v>
      </c>
    </row>
    <row r="9581" spans="47:47" x14ac:dyDescent="0.2">
      <c r="AU9581" s="200">
        <v>0.95789999999999997</v>
      </c>
    </row>
    <row r="9582" spans="47:47" x14ac:dyDescent="0.2">
      <c r="AU9582" s="200">
        <v>0.95799999999999996</v>
      </c>
    </row>
    <row r="9583" spans="47:47" x14ac:dyDescent="0.2">
      <c r="AU9583" s="200">
        <v>0.95809999999999995</v>
      </c>
    </row>
    <row r="9584" spans="47:47" x14ac:dyDescent="0.2">
      <c r="AU9584" s="200">
        <v>0.95820000000000005</v>
      </c>
    </row>
    <row r="9585" spans="47:47" x14ac:dyDescent="0.2">
      <c r="AU9585" s="200">
        <v>0.95830000000000004</v>
      </c>
    </row>
    <row r="9586" spans="47:47" x14ac:dyDescent="0.2">
      <c r="AU9586" s="200">
        <v>0.95840000000000003</v>
      </c>
    </row>
    <row r="9587" spans="47:47" x14ac:dyDescent="0.2">
      <c r="AU9587" s="200">
        <v>0.95850000000000002</v>
      </c>
    </row>
    <row r="9588" spans="47:47" x14ac:dyDescent="0.2">
      <c r="AU9588" s="200">
        <v>0.95860000000000001</v>
      </c>
    </row>
    <row r="9589" spans="47:47" x14ac:dyDescent="0.2">
      <c r="AU9589" s="200">
        <v>0.9587</v>
      </c>
    </row>
    <row r="9590" spans="47:47" x14ac:dyDescent="0.2">
      <c r="AU9590" s="200">
        <v>0.95879999999999999</v>
      </c>
    </row>
    <row r="9591" spans="47:47" x14ac:dyDescent="0.2">
      <c r="AU9591" s="200">
        <v>0.95889999999999997</v>
      </c>
    </row>
    <row r="9592" spans="47:47" x14ac:dyDescent="0.2">
      <c r="AU9592" s="200">
        <v>0.95899999999999996</v>
      </c>
    </row>
    <row r="9593" spans="47:47" x14ac:dyDescent="0.2">
      <c r="AU9593" s="200">
        <v>0.95909999999999995</v>
      </c>
    </row>
    <row r="9594" spans="47:47" x14ac:dyDescent="0.2">
      <c r="AU9594" s="200">
        <v>0.95920000000000005</v>
      </c>
    </row>
    <row r="9595" spans="47:47" x14ac:dyDescent="0.2">
      <c r="AU9595" s="200">
        <v>0.95930000000000004</v>
      </c>
    </row>
    <row r="9596" spans="47:47" x14ac:dyDescent="0.2">
      <c r="AU9596" s="200">
        <v>0.95940000000000003</v>
      </c>
    </row>
    <row r="9597" spans="47:47" x14ac:dyDescent="0.2">
      <c r="AU9597" s="200">
        <v>0.95950000000000002</v>
      </c>
    </row>
    <row r="9598" spans="47:47" x14ac:dyDescent="0.2">
      <c r="AU9598" s="200">
        <v>0.95960000000000001</v>
      </c>
    </row>
    <row r="9599" spans="47:47" x14ac:dyDescent="0.2">
      <c r="AU9599" s="200">
        <v>0.9597</v>
      </c>
    </row>
    <row r="9600" spans="47:47" x14ac:dyDescent="0.2">
      <c r="AU9600" s="200">
        <v>0.95979999999999999</v>
      </c>
    </row>
    <row r="9601" spans="47:47" x14ac:dyDescent="0.2">
      <c r="AU9601" s="200">
        <v>0.95989999999999998</v>
      </c>
    </row>
    <row r="9602" spans="47:47" x14ac:dyDescent="0.2">
      <c r="AU9602" s="200">
        <v>0.96</v>
      </c>
    </row>
    <row r="9603" spans="47:47" x14ac:dyDescent="0.2">
      <c r="AU9603" s="200">
        <v>0.96009999999999995</v>
      </c>
    </row>
    <row r="9604" spans="47:47" x14ac:dyDescent="0.2">
      <c r="AU9604" s="200">
        <v>0.96020000000000005</v>
      </c>
    </row>
    <row r="9605" spans="47:47" x14ac:dyDescent="0.2">
      <c r="AU9605" s="200">
        <v>0.96030000000000004</v>
      </c>
    </row>
    <row r="9606" spans="47:47" x14ac:dyDescent="0.2">
      <c r="AU9606" s="200">
        <v>0.96040000000000003</v>
      </c>
    </row>
    <row r="9607" spans="47:47" x14ac:dyDescent="0.2">
      <c r="AU9607" s="200">
        <v>0.96050000000000002</v>
      </c>
    </row>
    <row r="9608" spans="47:47" x14ac:dyDescent="0.2">
      <c r="AU9608" s="200">
        <v>0.96060000000000001</v>
      </c>
    </row>
    <row r="9609" spans="47:47" x14ac:dyDescent="0.2">
      <c r="AU9609" s="200">
        <v>0.9607</v>
      </c>
    </row>
    <row r="9610" spans="47:47" x14ac:dyDescent="0.2">
      <c r="AU9610" s="200">
        <v>0.96079999999999999</v>
      </c>
    </row>
    <row r="9611" spans="47:47" x14ac:dyDescent="0.2">
      <c r="AU9611" s="200">
        <v>0.96089999999999998</v>
      </c>
    </row>
    <row r="9612" spans="47:47" x14ac:dyDescent="0.2">
      <c r="AU9612" s="200">
        <v>0.96099999999999997</v>
      </c>
    </row>
    <row r="9613" spans="47:47" x14ac:dyDescent="0.2">
      <c r="AU9613" s="200">
        <v>0.96109999999999995</v>
      </c>
    </row>
    <row r="9614" spans="47:47" x14ac:dyDescent="0.2">
      <c r="AU9614" s="200">
        <v>0.96120000000000005</v>
      </c>
    </row>
    <row r="9615" spans="47:47" x14ac:dyDescent="0.2">
      <c r="AU9615" s="200">
        <v>0.96130000000000004</v>
      </c>
    </row>
    <row r="9616" spans="47:47" x14ac:dyDescent="0.2">
      <c r="AU9616" s="200">
        <v>0.96140000000000003</v>
      </c>
    </row>
    <row r="9617" spans="47:47" x14ac:dyDescent="0.2">
      <c r="AU9617" s="200">
        <v>0.96150000000000002</v>
      </c>
    </row>
    <row r="9618" spans="47:47" x14ac:dyDescent="0.2">
      <c r="AU9618" s="200">
        <v>0.96160000000000001</v>
      </c>
    </row>
    <row r="9619" spans="47:47" x14ac:dyDescent="0.2">
      <c r="AU9619" s="200">
        <v>0.9617</v>
      </c>
    </row>
    <row r="9620" spans="47:47" x14ac:dyDescent="0.2">
      <c r="AU9620" s="200">
        <v>0.96179999999999999</v>
      </c>
    </row>
    <row r="9621" spans="47:47" x14ac:dyDescent="0.2">
      <c r="AU9621" s="200">
        <v>0.96189999999999998</v>
      </c>
    </row>
    <row r="9622" spans="47:47" x14ac:dyDescent="0.2">
      <c r="AU9622" s="200">
        <v>0.96199999999999997</v>
      </c>
    </row>
    <row r="9623" spans="47:47" x14ac:dyDescent="0.2">
      <c r="AU9623" s="200">
        <v>0.96209999999999996</v>
      </c>
    </row>
    <row r="9624" spans="47:47" x14ac:dyDescent="0.2">
      <c r="AU9624" s="200">
        <v>0.96220000000000006</v>
      </c>
    </row>
    <row r="9625" spans="47:47" x14ac:dyDescent="0.2">
      <c r="AU9625" s="200">
        <v>0.96230000000000004</v>
      </c>
    </row>
    <row r="9626" spans="47:47" x14ac:dyDescent="0.2">
      <c r="AU9626" s="200">
        <v>0.96240000000000003</v>
      </c>
    </row>
    <row r="9627" spans="47:47" x14ac:dyDescent="0.2">
      <c r="AU9627" s="200">
        <v>0.96250000000000002</v>
      </c>
    </row>
    <row r="9628" spans="47:47" x14ac:dyDescent="0.2">
      <c r="AU9628" s="200">
        <v>0.96260000000000001</v>
      </c>
    </row>
    <row r="9629" spans="47:47" x14ac:dyDescent="0.2">
      <c r="AU9629" s="200">
        <v>0.9627</v>
      </c>
    </row>
    <row r="9630" spans="47:47" x14ac:dyDescent="0.2">
      <c r="AU9630" s="200">
        <v>0.96279999999999999</v>
      </c>
    </row>
    <row r="9631" spans="47:47" x14ac:dyDescent="0.2">
      <c r="AU9631" s="200">
        <v>0.96289999999999998</v>
      </c>
    </row>
    <row r="9632" spans="47:47" x14ac:dyDescent="0.2">
      <c r="AU9632" s="200">
        <v>0.96299999999999997</v>
      </c>
    </row>
    <row r="9633" spans="47:47" x14ac:dyDescent="0.2">
      <c r="AU9633" s="200">
        <v>0.96309999999999996</v>
      </c>
    </row>
    <row r="9634" spans="47:47" x14ac:dyDescent="0.2">
      <c r="AU9634" s="200">
        <v>0.96319999999999995</v>
      </c>
    </row>
    <row r="9635" spans="47:47" x14ac:dyDescent="0.2">
      <c r="AU9635" s="200">
        <v>0.96330000000000005</v>
      </c>
    </row>
    <row r="9636" spans="47:47" x14ac:dyDescent="0.2">
      <c r="AU9636" s="200">
        <v>0.96340000000000003</v>
      </c>
    </row>
    <row r="9637" spans="47:47" x14ac:dyDescent="0.2">
      <c r="AU9637" s="200">
        <v>0.96350000000000002</v>
      </c>
    </row>
    <row r="9638" spans="47:47" x14ac:dyDescent="0.2">
      <c r="AU9638" s="200">
        <v>0.96360000000000001</v>
      </c>
    </row>
    <row r="9639" spans="47:47" x14ac:dyDescent="0.2">
      <c r="AU9639" s="200">
        <v>0.9637</v>
      </c>
    </row>
    <row r="9640" spans="47:47" x14ac:dyDescent="0.2">
      <c r="AU9640" s="200">
        <v>0.96379999999999999</v>
      </c>
    </row>
    <row r="9641" spans="47:47" x14ac:dyDescent="0.2">
      <c r="AU9641" s="200">
        <v>0.96389999999999998</v>
      </c>
    </row>
    <row r="9642" spans="47:47" x14ac:dyDescent="0.2">
      <c r="AU9642" s="200">
        <v>0.96399999999999997</v>
      </c>
    </row>
    <row r="9643" spans="47:47" x14ac:dyDescent="0.2">
      <c r="AU9643" s="200">
        <v>0.96409999999999996</v>
      </c>
    </row>
    <row r="9644" spans="47:47" x14ac:dyDescent="0.2">
      <c r="AU9644" s="200">
        <v>0.96419999999999995</v>
      </c>
    </row>
    <row r="9645" spans="47:47" x14ac:dyDescent="0.2">
      <c r="AU9645" s="200">
        <v>0.96430000000000005</v>
      </c>
    </row>
    <row r="9646" spans="47:47" x14ac:dyDescent="0.2">
      <c r="AU9646" s="200">
        <v>0.96440000000000003</v>
      </c>
    </row>
    <row r="9647" spans="47:47" x14ac:dyDescent="0.2">
      <c r="AU9647" s="200">
        <v>0.96450000000000002</v>
      </c>
    </row>
    <row r="9648" spans="47:47" x14ac:dyDescent="0.2">
      <c r="AU9648" s="200">
        <v>0.96460000000000001</v>
      </c>
    </row>
    <row r="9649" spans="47:47" x14ac:dyDescent="0.2">
      <c r="AU9649" s="200">
        <v>0.9647</v>
      </c>
    </row>
    <row r="9650" spans="47:47" x14ac:dyDescent="0.2">
      <c r="AU9650" s="200">
        <v>0.96479999999999999</v>
      </c>
    </row>
    <row r="9651" spans="47:47" x14ac:dyDescent="0.2">
      <c r="AU9651" s="200">
        <v>0.96489999999999998</v>
      </c>
    </row>
    <row r="9652" spans="47:47" x14ac:dyDescent="0.2">
      <c r="AU9652" s="200">
        <v>0.96499999999999997</v>
      </c>
    </row>
    <row r="9653" spans="47:47" x14ac:dyDescent="0.2">
      <c r="AU9653" s="200">
        <v>0.96509999999999996</v>
      </c>
    </row>
    <row r="9654" spans="47:47" x14ac:dyDescent="0.2">
      <c r="AU9654" s="200">
        <v>0.96519999999999995</v>
      </c>
    </row>
    <row r="9655" spans="47:47" x14ac:dyDescent="0.2">
      <c r="AU9655" s="200">
        <v>0.96530000000000005</v>
      </c>
    </row>
    <row r="9656" spans="47:47" x14ac:dyDescent="0.2">
      <c r="AU9656" s="200">
        <v>0.96540000000000004</v>
      </c>
    </row>
    <row r="9657" spans="47:47" x14ac:dyDescent="0.2">
      <c r="AU9657" s="200">
        <v>0.96550000000000002</v>
      </c>
    </row>
    <row r="9658" spans="47:47" x14ac:dyDescent="0.2">
      <c r="AU9658" s="200">
        <v>0.96560000000000001</v>
      </c>
    </row>
    <row r="9659" spans="47:47" x14ac:dyDescent="0.2">
      <c r="AU9659" s="200">
        <v>0.9657</v>
      </c>
    </row>
    <row r="9660" spans="47:47" x14ac:dyDescent="0.2">
      <c r="AU9660" s="200">
        <v>0.96579999999999999</v>
      </c>
    </row>
    <row r="9661" spans="47:47" x14ac:dyDescent="0.2">
      <c r="AU9661" s="200">
        <v>0.96589999999999998</v>
      </c>
    </row>
    <row r="9662" spans="47:47" x14ac:dyDescent="0.2">
      <c r="AU9662" s="200">
        <v>0.96599999999999997</v>
      </c>
    </row>
    <row r="9663" spans="47:47" x14ac:dyDescent="0.2">
      <c r="AU9663" s="200">
        <v>0.96609999999999996</v>
      </c>
    </row>
    <row r="9664" spans="47:47" x14ac:dyDescent="0.2">
      <c r="AU9664" s="200">
        <v>0.96619999999999995</v>
      </c>
    </row>
    <row r="9665" spans="47:47" x14ac:dyDescent="0.2">
      <c r="AU9665" s="200">
        <v>0.96630000000000005</v>
      </c>
    </row>
    <row r="9666" spans="47:47" x14ac:dyDescent="0.2">
      <c r="AU9666" s="200">
        <v>0.96640000000000004</v>
      </c>
    </row>
    <row r="9667" spans="47:47" x14ac:dyDescent="0.2">
      <c r="AU9667" s="200">
        <v>0.96650000000000003</v>
      </c>
    </row>
    <row r="9668" spans="47:47" x14ac:dyDescent="0.2">
      <c r="AU9668" s="200">
        <v>0.96660000000000001</v>
      </c>
    </row>
    <row r="9669" spans="47:47" x14ac:dyDescent="0.2">
      <c r="AU9669" s="200">
        <v>0.9667</v>
      </c>
    </row>
    <row r="9670" spans="47:47" x14ac:dyDescent="0.2">
      <c r="AU9670" s="200">
        <v>0.96679999999999999</v>
      </c>
    </row>
    <row r="9671" spans="47:47" x14ac:dyDescent="0.2">
      <c r="AU9671" s="200">
        <v>0.96689999999999998</v>
      </c>
    </row>
    <row r="9672" spans="47:47" x14ac:dyDescent="0.2">
      <c r="AU9672" s="200">
        <v>0.96699999999999997</v>
      </c>
    </row>
    <row r="9673" spans="47:47" x14ac:dyDescent="0.2">
      <c r="AU9673" s="200">
        <v>0.96709999999999996</v>
      </c>
    </row>
    <row r="9674" spans="47:47" x14ac:dyDescent="0.2">
      <c r="AU9674" s="200">
        <v>0.96719999999999995</v>
      </c>
    </row>
    <row r="9675" spans="47:47" x14ac:dyDescent="0.2">
      <c r="AU9675" s="200">
        <v>0.96730000000000005</v>
      </c>
    </row>
    <row r="9676" spans="47:47" x14ac:dyDescent="0.2">
      <c r="AU9676" s="200">
        <v>0.96740000000000004</v>
      </c>
    </row>
    <row r="9677" spans="47:47" x14ac:dyDescent="0.2">
      <c r="AU9677" s="200">
        <v>0.96750000000000003</v>
      </c>
    </row>
    <row r="9678" spans="47:47" x14ac:dyDescent="0.2">
      <c r="AU9678" s="200">
        <v>0.96760000000000002</v>
      </c>
    </row>
    <row r="9679" spans="47:47" x14ac:dyDescent="0.2">
      <c r="AU9679" s="200">
        <v>0.9677</v>
      </c>
    </row>
    <row r="9680" spans="47:47" x14ac:dyDescent="0.2">
      <c r="AU9680" s="200">
        <v>0.96779999999999999</v>
      </c>
    </row>
    <row r="9681" spans="47:47" x14ac:dyDescent="0.2">
      <c r="AU9681" s="200">
        <v>0.96789999999999998</v>
      </c>
    </row>
    <row r="9682" spans="47:47" x14ac:dyDescent="0.2">
      <c r="AU9682" s="200">
        <v>0.96799999999999997</v>
      </c>
    </row>
    <row r="9683" spans="47:47" x14ac:dyDescent="0.2">
      <c r="AU9683" s="200">
        <v>0.96809999999999996</v>
      </c>
    </row>
    <row r="9684" spans="47:47" x14ac:dyDescent="0.2">
      <c r="AU9684" s="200">
        <v>0.96819999999999995</v>
      </c>
    </row>
    <row r="9685" spans="47:47" x14ac:dyDescent="0.2">
      <c r="AU9685" s="200">
        <v>0.96830000000000005</v>
      </c>
    </row>
    <row r="9686" spans="47:47" x14ac:dyDescent="0.2">
      <c r="AU9686" s="200">
        <v>0.96840000000000004</v>
      </c>
    </row>
    <row r="9687" spans="47:47" x14ac:dyDescent="0.2">
      <c r="AU9687" s="200">
        <v>0.96850000000000003</v>
      </c>
    </row>
    <row r="9688" spans="47:47" x14ac:dyDescent="0.2">
      <c r="AU9688" s="200">
        <v>0.96860000000000002</v>
      </c>
    </row>
    <row r="9689" spans="47:47" x14ac:dyDescent="0.2">
      <c r="AU9689" s="200">
        <v>0.96870000000000001</v>
      </c>
    </row>
    <row r="9690" spans="47:47" x14ac:dyDescent="0.2">
      <c r="AU9690" s="200">
        <v>0.96879999999999999</v>
      </c>
    </row>
    <row r="9691" spans="47:47" x14ac:dyDescent="0.2">
      <c r="AU9691" s="200">
        <v>0.96889999999999998</v>
      </c>
    </row>
    <row r="9692" spans="47:47" x14ac:dyDescent="0.2">
      <c r="AU9692" s="200">
        <v>0.96899999999999997</v>
      </c>
    </row>
    <row r="9693" spans="47:47" x14ac:dyDescent="0.2">
      <c r="AU9693" s="200">
        <v>0.96909999999999996</v>
      </c>
    </row>
    <row r="9694" spans="47:47" x14ac:dyDescent="0.2">
      <c r="AU9694" s="200">
        <v>0.96919999999999995</v>
      </c>
    </row>
    <row r="9695" spans="47:47" x14ac:dyDescent="0.2">
      <c r="AU9695" s="200">
        <v>0.96930000000000005</v>
      </c>
    </row>
    <row r="9696" spans="47:47" x14ac:dyDescent="0.2">
      <c r="AU9696" s="200">
        <v>0.96940000000000004</v>
      </c>
    </row>
    <row r="9697" spans="47:47" x14ac:dyDescent="0.2">
      <c r="AU9697" s="200">
        <v>0.96950000000000003</v>
      </c>
    </row>
    <row r="9698" spans="47:47" x14ac:dyDescent="0.2">
      <c r="AU9698" s="200">
        <v>0.96960000000000002</v>
      </c>
    </row>
    <row r="9699" spans="47:47" x14ac:dyDescent="0.2">
      <c r="AU9699" s="200">
        <v>0.96970000000000001</v>
      </c>
    </row>
    <row r="9700" spans="47:47" x14ac:dyDescent="0.2">
      <c r="AU9700" s="200">
        <v>0.9698</v>
      </c>
    </row>
    <row r="9701" spans="47:47" x14ac:dyDescent="0.2">
      <c r="AU9701" s="200">
        <v>0.96989999999999998</v>
      </c>
    </row>
    <row r="9702" spans="47:47" x14ac:dyDescent="0.2">
      <c r="AU9702" s="200">
        <v>0.97</v>
      </c>
    </row>
    <row r="9703" spans="47:47" x14ac:dyDescent="0.2">
      <c r="AU9703" s="200">
        <v>0.97009999999999996</v>
      </c>
    </row>
    <row r="9704" spans="47:47" x14ac:dyDescent="0.2">
      <c r="AU9704" s="200">
        <v>0.97019999999999995</v>
      </c>
    </row>
    <row r="9705" spans="47:47" x14ac:dyDescent="0.2">
      <c r="AU9705" s="200">
        <v>0.97030000000000005</v>
      </c>
    </row>
    <row r="9706" spans="47:47" x14ac:dyDescent="0.2">
      <c r="AU9706" s="200">
        <v>0.97040000000000004</v>
      </c>
    </row>
    <row r="9707" spans="47:47" x14ac:dyDescent="0.2">
      <c r="AU9707" s="200">
        <v>0.97050000000000003</v>
      </c>
    </row>
    <row r="9708" spans="47:47" x14ac:dyDescent="0.2">
      <c r="AU9708" s="200">
        <v>0.97060000000000002</v>
      </c>
    </row>
    <row r="9709" spans="47:47" x14ac:dyDescent="0.2">
      <c r="AU9709" s="200">
        <v>0.97070000000000001</v>
      </c>
    </row>
    <row r="9710" spans="47:47" x14ac:dyDescent="0.2">
      <c r="AU9710" s="200">
        <v>0.9708</v>
      </c>
    </row>
    <row r="9711" spans="47:47" x14ac:dyDescent="0.2">
      <c r="AU9711" s="200">
        <v>0.97089999999999999</v>
      </c>
    </row>
    <row r="9712" spans="47:47" x14ac:dyDescent="0.2">
      <c r="AU9712" s="200">
        <v>0.97099999999999997</v>
      </c>
    </row>
    <row r="9713" spans="47:47" x14ac:dyDescent="0.2">
      <c r="AU9713" s="200">
        <v>0.97109999999999996</v>
      </c>
    </row>
    <row r="9714" spans="47:47" x14ac:dyDescent="0.2">
      <c r="AU9714" s="200">
        <v>0.97119999999999995</v>
      </c>
    </row>
    <row r="9715" spans="47:47" x14ac:dyDescent="0.2">
      <c r="AU9715" s="200">
        <v>0.97130000000000005</v>
      </c>
    </row>
    <row r="9716" spans="47:47" x14ac:dyDescent="0.2">
      <c r="AU9716" s="200">
        <v>0.97140000000000004</v>
      </c>
    </row>
    <row r="9717" spans="47:47" x14ac:dyDescent="0.2">
      <c r="AU9717" s="200">
        <v>0.97150000000000003</v>
      </c>
    </row>
    <row r="9718" spans="47:47" x14ac:dyDescent="0.2">
      <c r="AU9718" s="200">
        <v>0.97160000000000002</v>
      </c>
    </row>
    <row r="9719" spans="47:47" x14ac:dyDescent="0.2">
      <c r="AU9719" s="200">
        <v>0.97170000000000001</v>
      </c>
    </row>
    <row r="9720" spans="47:47" x14ac:dyDescent="0.2">
      <c r="AU9720" s="200">
        <v>0.9718</v>
      </c>
    </row>
    <row r="9721" spans="47:47" x14ac:dyDescent="0.2">
      <c r="AU9721" s="200">
        <v>0.97189999999999999</v>
      </c>
    </row>
    <row r="9722" spans="47:47" x14ac:dyDescent="0.2">
      <c r="AU9722" s="200">
        <v>0.97199999999999998</v>
      </c>
    </row>
    <row r="9723" spans="47:47" x14ac:dyDescent="0.2">
      <c r="AU9723" s="200">
        <v>0.97209999999999996</v>
      </c>
    </row>
    <row r="9724" spans="47:47" x14ac:dyDescent="0.2">
      <c r="AU9724" s="200">
        <v>0.97219999999999995</v>
      </c>
    </row>
    <row r="9725" spans="47:47" x14ac:dyDescent="0.2">
      <c r="AU9725" s="200">
        <v>0.97230000000000005</v>
      </c>
    </row>
    <row r="9726" spans="47:47" x14ac:dyDescent="0.2">
      <c r="AU9726" s="200">
        <v>0.97240000000000004</v>
      </c>
    </row>
    <row r="9727" spans="47:47" x14ac:dyDescent="0.2">
      <c r="AU9727" s="200">
        <v>0.97250000000000003</v>
      </c>
    </row>
    <row r="9728" spans="47:47" x14ac:dyDescent="0.2">
      <c r="AU9728" s="200">
        <v>0.97260000000000002</v>
      </c>
    </row>
    <row r="9729" spans="47:47" x14ac:dyDescent="0.2">
      <c r="AU9729" s="200">
        <v>0.97270000000000001</v>
      </c>
    </row>
    <row r="9730" spans="47:47" x14ac:dyDescent="0.2">
      <c r="AU9730" s="200">
        <v>0.9728</v>
      </c>
    </row>
    <row r="9731" spans="47:47" x14ac:dyDescent="0.2">
      <c r="AU9731" s="200">
        <v>0.97289999999999999</v>
      </c>
    </row>
    <row r="9732" spans="47:47" x14ac:dyDescent="0.2">
      <c r="AU9732" s="200">
        <v>0.97299999999999998</v>
      </c>
    </row>
    <row r="9733" spans="47:47" x14ac:dyDescent="0.2">
      <c r="AU9733" s="200">
        <v>0.97309999999999997</v>
      </c>
    </row>
    <row r="9734" spans="47:47" x14ac:dyDescent="0.2">
      <c r="AU9734" s="200">
        <v>0.97319999999999995</v>
      </c>
    </row>
    <row r="9735" spans="47:47" x14ac:dyDescent="0.2">
      <c r="AU9735" s="200">
        <v>0.97330000000000005</v>
      </c>
    </row>
    <row r="9736" spans="47:47" x14ac:dyDescent="0.2">
      <c r="AU9736" s="200">
        <v>0.97340000000000004</v>
      </c>
    </row>
    <row r="9737" spans="47:47" x14ac:dyDescent="0.2">
      <c r="AU9737" s="200">
        <v>0.97350000000000003</v>
      </c>
    </row>
    <row r="9738" spans="47:47" x14ac:dyDescent="0.2">
      <c r="AU9738" s="200">
        <v>0.97360000000000002</v>
      </c>
    </row>
    <row r="9739" spans="47:47" x14ac:dyDescent="0.2">
      <c r="AU9739" s="200">
        <v>0.97370000000000001</v>
      </c>
    </row>
    <row r="9740" spans="47:47" x14ac:dyDescent="0.2">
      <c r="AU9740" s="200">
        <v>0.9738</v>
      </c>
    </row>
    <row r="9741" spans="47:47" x14ac:dyDescent="0.2">
      <c r="AU9741" s="200">
        <v>0.97389999999999999</v>
      </c>
    </row>
    <row r="9742" spans="47:47" x14ac:dyDescent="0.2">
      <c r="AU9742" s="200">
        <v>0.97399999999999998</v>
      </c>
    </row>
    <row r="9743" spans="47:47" x14ac:dyDescent="0.2">
      <c r="AU9743" s="200">
        <v>0.97409999999999997</v>
      </c>
    </row>
    <row r="9744" spans="47:47" x14ac:dyDescent="0.2">
      <c r="AU9744" s="200">
        <v>0.97419999999999995</v>
      </c>
    </row>
    <row r="9745" spans="47:47" x14ac:dyDescent="0.2">
      <c r="AU9745" s="200">
        <v>0.97430000000000005</v>
      </c>
    </row>
    <row r="9746" spans="47:47" x14ac:dyDescent="0.2">
      <c r="AU9746" s="200">
        <v>0.97440000000000004</v>
      </c>
    </row>
    <row r="9747" spans="47:47" x14ac:dyDescent="0.2">
      <c r="AU9747" s="200">
        <v>0.97450000000000003</v>
      </c>
    </row>
    <row r="9748" spans="47:47" x14ac:dyDescent="0.2">
      <c r="AU9748" s="200">
        <v>0.97460000000000002</v>
      </c>
    </row>
    <row r="9749" spans="47:47" x14ac:dyDescent="0.2">
      <c r="AU9749" s="200">
        <v>0.97470000000000001</v>
      </c>
    </row>
    <row r="9750" spans="47:47" x14ac:dyDescent="0.2">
      <c r="AU9750" s="200">
        <v>0.9748</v>
      </c>
    </row>
    <row r="9751" spans="47:47" x14ac:dyDescent="0.2">
      <c r="AU9751" s="200">
        <v>0.97489999999999999</v>
      </c>
    </row>
    <row r="9752" spans="47:47" x14ac:dyDescent="0.2">
      <c r="AU9752" s="200">
        <v>0.97499999999999998</v>
      </c>
    </row>
    <row r="9753" spans="47:47" x14ac:dyDescent="0.2">
      <c r="AU9753" s="200">
        <v>0.97509999999999997</v>
      </c>
    </row>
    <row r="9754" spans="47:47" x14ac:dyDescent="0.2">
      <c r="AU9754" s="200">
        <v>0.97519999999999996</v>
      </c>
    </row>
    <row r="9755" spans="47:47" x14ac:dyDescent="0.2">
      <c r="AU9755" s="200">
        <v>0.97529999999999994</v>
      </c>
    </row>
    <row r="9756" spans="47:47" x14ac:dyDescent="0.2">
      <c r="AU9756" s="200">
        <v>0.97540000000000004</v>
      </c>
    </row>
    <row r="9757" spans="47:47" x14ac:dyDescent="0.2">
      <c r="AU9757" s="200">
        <v>0.97550000000000003</v>
      </c>
    </row>
    <row r="9758" spans="47:47" x14ac:dyDescent="0.2">
      <c r="AU9758" s="200">
        <v>0.97560000000000002</v>
      </c>
    </row>
    <row r="9759" spans="47:47" x14ac:dyDescent="0.2">
      <c r="AU9759" s="200">
        <v>0.97570000000000001</v>
      </c>
    </row>
    <row r="9760" spans="47:47" x14ac:dyDescent="0.2">
      <c r="AU9760" s="200">
        <v>0.9758</v>
      </c>
    </row>
    <row r="9761" spans="47:47" x14ac:dyDescent="0.2">
      <c r="AU9761" s="200">
        <v>0.97589999999999999</v>
      </c>
    </row>
    <row r="9762" spans="47:47" x14ac:dyDescent="0.2">
      <c r="AU9762" s="200">
        <v>0.97599999999999998</v>
      </c>
    </row>
    <row r="9763" spans="47:47" x14ac:dyDescent="0.2">
      <c r="AU9763" s="200">
        <v>0.97609999999999997</v>
      </c>
    </row>
    <row r="9764" spans="47:47" x14ac:dyDescent="0.2">
      <c r="AU9764" s="200">
        <v>0.97619999999999996</v>
      </c>
    </row>
    <row r="9765" spans="47:47" x14ac:dyDescent="0.2">
      <c r="AU9765" s="200">
        <v>0.97629999999999995</v>
      </c>
    </row>
    <row r="9766" spans="47:47" x14ac:dyDescent="0.2">
      <c r="AU9766" s="200">
        <v>0.97640000000000005</v>
      </c>
    </row>
    <row r="9767" spans="47:47" x14ac:dyDescent="0.2">
      <c r="AU9767" s="200">
        <v>0.97650000000000003</v>
      </c>
    </row>
    <row r="9768" spans="47:47" x14ac:dyDescent="0.2">
      <c r="AU9768" s="200">
        <v>0.97660000000000002</v>
      </c>
    </row>
    <row r="9769" spans="47:47" x14ac:dyDescent="0.2">
      <c r="AU9769" s="200">
        <v>0.97670000000000001</v>
      </c>
    </row>
    <row r="9770" spans="47:47" x14ac:dyDescent="0.2">
      <c r="AU9770" s="200">
        <v>0.9768</v>
      </c>
    </row>
    <row r="9771" spans="47:47" x14ac:dyDescent="0.2">
      <c r="AU9771" s="200">
        <v>0.97689999999999999</v>
      </c>
    </row>
    <row r="9772" spans="47:47" x14ac:dyDescent="0.2">
      <c r="AU9772" s="200">
        <v>0.97699999999999998</v>
      </c>
    </row>
    <row r="9773" spans="47:47" x14ac:dyDescent="0.2">
      <c r="AU9773" s="200">
        <v>0.97709999999999997</v>
      </c>
    </row>
    <row r="9774" spans="47:47" x14ac:dyDescent="0.2">
      <c r="AU9774" s="200">
        <v>0.97719999999999996</v>
      </c>
    </row>
    <row r="9775" spans="47:47" x14ac:dyDescent="0.2">
      <c r="AU9775" s="200">
        <v>0.97729999999999995</v>
      </c>
    </row>
    <row r="9776" spans="47:47" x14ac:dyDescent="0.2">
      <c r="AU9776" s="200">
        <v>0.97740000000000005</v>
      </c>
    </row>
    <row r="9777" spans="47:47" x14ac:dyDescent="0.2">
      <c r="AU9777" s="200">
        <v>0.97750000000000004</v>
      </c>
    </row>
    <row r="9778" spans="47:47" x14ac:dyDescent="0.2">
      <c r="AU9778" s="200">
        <v>0.97760000000000002</v>
      </c>
    </row>
    <row r="9779" spans="47:47" x14ac:dyDescent="0.2">
      <c r="AU9779" s="200">
        <v>0.97770000000000001</v>
      </c>
    </row>
    <row r="9780" spans="47:47" x14ac:dyDescent="0.2">
      <c r="AU9780" s="200">
        <v>0.9778</v>
      </c>
    </row>
    <row r="9781" spans="47:47" x14ac:dyDescent="0.2">
      <c r="AU9781" s="200">
        <v>0.97789999999999999</v>
      </c>
    </row>
    <row r="9782" spans="47:47" x14ac:dyDescent="0.2">
      <c r="AU9782" s="200">
        <v>0.97799999999999998</v>
      </c>
    </row>
    <row r="9783" spans="47:47" x14ac:dyDescent="0.2">
      <c r="AU9783" s="200">
        <v>0.97809999999999997</v>
      </c>
    </row>
    <row r="9784" spans="47:47" x14ac:dyDescent="0.2">
      <c r="AU9784" s="200">
        <v>0.97819999999999996</v>
      </c>
    </row>
    <row r="9785" spans="47:47" x14ac:dyDescent="0.2">
      <c r="AU9785" s="200">
        <v>0.97829999999999995</v>
      </c>
    </row>
    <row r="9786" spans="47:47" x14ac:dyDescent="0.2">
      <c r="AU9786" s="200">
        <v>0.97840000000000005</v>
      </c>
    </row>
    <row r="9787" spans="47:47" x14ac:dyDescent="0.2">
      <c r="AU9787" s="200">
        <v>0.97850000000000004</v>
      </c>
    </row>
    <row r="9788" spans="47:47" x14ac:dyDescent="0.2">
      <c r="AU9788" s="200">
        <v>0.97860000000000003</v>
      </c>
    </row>
    <row r="9789" spans="47:47" x14ac:dyDescent="0.2">
      <c r="AU9789" s="200">
        <v>0.97870000000000001</v>
      </c>
    </row>
    <row r="9790" spans="47:47" x14ac:dyDescent="0.2">
      <c r="AU9790" s="200">
        <v>0.9788</v>
      </c>
    </row>
    <row r="9791" spans="47:47" x14ac:dyDescent="0.2">
      <c r="AU9791" s="200">
        <v>0.97889999999999999</v>
      </c>
    </row>
    <row r="9792" spans="47:47" x14ac:dyDescent="0.2">
      <c r="AU9792" s="200">
        <v>0.97899999999999998</v>
      </c>
    </row>
    <row r="9793" spans="47:47" x14ac:dyDescent="0.2">
      <c r="AU9793" s="200">
        <v>0.97909999999999997</v>
      </c>
    </row>
    <row r="9794" spans="47:47" x14ac:dyDescent="0.2">
      <c r="AU9794" s="200">
        <v>0.97919999999999996</v>
      </c>
    </row>
    <row r="9795" spans="47:47" x14ac:dyDescent="0.2">
      <c r="AU9795" s="200">
        <v>0.97929999999999995</v>
      </c>
    </row>
    <row r="9796" spans="47:47" x14ac:dyDescent="0.2">
      <c r="AU9796" s="200">
        <v>0.97940000000000005</v>
      </c>
    </row>
    <row r="9797" spans="47:47" x14ac:dyDescent="0.2">
      <c r="AU9797" s="200">
        <v>0.97950000000000004</v>
      </c>
    </row>
    <row r="9798" spans="47:47" x14ac:dyDescent="0.2">
      <c r="AU9798" s="200">
        <v>0.97960000000000003</v>
      </c>
    </row>
    <row r="9799" spans="47:47" x14ac:dyDescent="0.2">
      <c r="AU9799" s="200">
        <v>0.97970000000000002</v>
      </c>
    </row>
    <row r="9800" spans="47:47" x14ac:dyDescent="0.2">
      <c r="AU9800" s="200">
        <v>0.9798</v>
      </c>
    </row>
    <row r="9801" spans="47:47" x14ac:dyDescent="0.2">
      <c r="AU9801" s="200">
        <v>0.97989999999999999</v>
      </c>
    </row>
    <row r="9802" spans="47:47" x14ac:dyDescent="0.2">
      <c r="AU9802" s="200">
        <v>0.98</v>
      </c>
    </row>
    <row r="9803" spans="47:47" x14ac:dyDescent="0.2">
      <c r="AU9803" s="200">
        <v>0.98009999999999997</v>
      </c>
    </row>
    <row r="9804" spans="47:47" x14ac:dyDescent="0.2">
      <c r="AU9804" s="200">
        <v>0.98019999999999996</v>
      </c>
    </row>
    <row r="9805" spans="47:47" x14ac:dyDescent="0.2">
      <c r="AU9805" s="200">
        <v>0.98029999999999995</v>
      </c>
    </row>
    <row r="9806" spans="47:47" x14ac:dyDescent="0.2">
      <c r="AU9806" s="200">
        <v>0.98040000000000005</v>
      </c>
    </row>
    <row r="9807" spans="47:47" x14ac:dyDescent="0.2">
      <c r="AU9807" s="200">
        <v>0.98050000000000004</v>
      </c>
    </row>
    <row r="9808" spans="47:47" x14ac:dyDescent="0.2">
      <c r="AU9808" s="200">
        <v>0.98060000000000003</v>
      </c>
    </row>
    <row r="9809" spans="47:47" x14ac:dyDescent="0.2">
      <c r="AU9809" s="200">
        <v>0.98070000000000002</v>
      </c>
    </row>
    <row r="9810" spans="47:47" x14ac:dyDescent="0.2">
      <c r="AU9810" s="200">
        <v>0.98080000000000001</v>
      </c>
    </row>
    <row r="9811" spans="47:47" x14ac:dyDescent="0.2">
      <c r="AU9811" s="200">
        <v>0.98089999999999999</v>
      </c>
    </row>
    <row r="9812" spans="47:47" x14ac:dyDescent="0.2">
      <c r="AU9812" s="200">
        <v>0.98099999999999998</v>
      </c>
    </row>
    <row r="9813" spans="47:47" x14ac:dyDescent="0.2">
      <c r="AU9813" s="200">
        <v>0.98109999999999997</v>
      </c>
    </row>
    <row r="9814" spans="47:47" x14ac:dyDescent="0.2">
      <c r="AU9814" s="200">
        <v>0.98119999999999996</v>
      </c>
    </row>
    <row r="9815" spans="47:47" x14ac:dyDescent="0.2">
      <c r="AU9815" s="200">
        <v>0.98129999999999995</v>
      </c>
    </row>
    <row r="9816" spans="47:47" x14ac:dyDescent="0.2">
      <c r="AU9816" s="200">
        <v>0.98140000000000005</v>
      </c>
    </row>
    <row r="9817" spans="47:47" x14ac:dyDescent="0.2">
      <c r="AU9817" s="200">
        <v>0.98150000000000004</v>
      </c>
    </row>
    <row r="9818" spans="47:47" x14ac:dyDescent="0.2">
      <c r="AU9818" s="200">
        <v>0.98160000000000003</v>
      </c>
    </row>
    <row r="9819" spans="47:47" x14ac:dyDescent="0.2">
      <c r="AU9819" s="200">
        <v>0.98170000000000002</v>
      </c>
    </row>
    <row r="9820" spans="47:47" x14ac:dyDescent="0.2">
      <c r="AU9820" s="200">
        <v>0.98180000000000001</v>
      </c>
    </row>
    <row r="9821" spans="47:47" x14ac:dyDescent="0.2">
      <c r="AU9821" s="200">
        <v>0.9819</v>
      </c>
    </row>
    <row r="9822" spans="47:47" x14ac:dyDescent="0.2">
      <c r="AU9822" s="200">
        <v>0.98199999999999998</v>
      </c>
    </row>
    <row r="9823" spans="47:47" x14ac:dyDescent="0.2">
      <c r="AU9823" s="200">
        <v>0.98209999999999997</v>
      </c>
    </row>
    <row r="9824" spans="47:47" x14ac:dyDescent="0.2">
      <c r="AU9824" s="200">
        <v>0.98219999999999996</v>
      </c>
    </row>
    <row r="9825" spans="47:47" x14ac:dyDescent="0.2">
      <c r="AU9825" s="200">
        <v>0.98229999999999995</v>
      </c>
    </row>
    <row r="9826" spans="47:47" x14ac:dyDescent="0.2">
      <c r="AU9826" s="200">
        <v>0.98240000000000005</v>
      </c>
    </row>
    <row r="9827" spans="47:47" x14ac:dyDescent="0.2">
      <c r="AU9827" s="200">
        <v>0.98250000000000004</v>
      </c>
    </row>
    <row r="9828" spans="47:47" x14ac:dyDescent="0.2">
      <c r="AU9828" s="200">
        <v>0.98260000000000003</v>
      </c>
    </row>
    <row r="9829" spans="47:47" x14ac:dyDescent="0.2">
      <c r="AU9829" s="200">
        <v>0.98270000000000002</v>
      </c>
    </row>
    <row r="9830" spans="47:47" x14ac:dyDescent="0.2">
      <c r="AU9830" s="200">
        <v>0.98280000000000001</v>
      </c>
    </row>
    <row r="9831" spans="47:47" x14ac:dyDescent="0.2">
      <c r="AU9831" s="200">
        <v>0.9829</v>
      </c>
    </row>
    <row r="9832" spans="47:47" x14ac:dyDescent="0.2">
      <c r="AU9832" s="200">
        <v>0.98299999999999998</v>
      </c>
    </row>
    <row r="9833" spans="47:47" x14ac:dyDescent="0.2">
      <c r="AU9833" s="200">
        <v>0.98309999999999997</v>
      </c>
    </row>
    <row r="9834" spans="47:47" x14ac:dyDescent="0.2">
      <c r="AU9834" s="200">
        <v>0.98319999999999996</v>
      </c>
    </row>
    <row r="9835" spans="47:47" x14ac:dyDescent="0.2">
      <c r="AU9835" s="200">
        <v>0.98329999999999995</v>
      </c>
    </row>
    <row r="9836" spans="47:47" x14ac:dyDescent="0.2">
      <c r="AU9836" s="200">
        <v>0.98340000000000005</v>
      </c>
    </row>
    <row r="9837" spans="47:47" x14ac:dyDescent="0.2">
      <c r="AU9837" s="200">
        <v>0.98350000000000004</v>
      </c>
    </row>
    <row r="9838" spans="47:47" x14ac:dyDescent="0.2">
      <c r="AU9838" s="200">
        <v>0.98360000000000003</v>
      </c>
    </row>
    <row r="9839" spans="47:47" x14ac:dyDescent="0.2">
      <c r="AU9839" s="200">
        <v>0.98370000000000002</v>
      </c>
    </row>
    <row r="9840" spans="47:47" x14ac:dyDescent="0.2">
      <c r="AU9840" s="200">
        <v>0.98380000000000001</v>
      </c>
    </row>
    <row r="9841" spans="47:47" x14ac:dyDescent="0.2">
      <c r="AU9841" s="200">
        <v>0.9839</v>
      </c>
    </row>
    <row r="9842" spans="47:47" x14ac:dyDescent="0.2">
      <c r="AU9842" s="200">
        <v>0.98399999999999999</v>
      </c>
    </row>
    <row r="9843" spans="47:47" x14ac:dyDescent="0.2">
      <c r="AU9843" s="200">
        <v>0.98409999999999997</v>
      </c>
    </row>
    <row r="9844" spans="47:47" x14ac:dyDescent="0.2">
      <c r="AU9844" s="200">
        <v>0.98419999999999996</v>
      </c>
    </row>
    <row r="9845" spans="47:47" x14ac:dyDescent="0.2">
      <c r="AU9845" s="200">
        <v>0.98429999999999995</v>
      </c>
    </row>
    <row r="9846" spans="47:47" x14ac:dyDescent="0.2">
      <c r="AU9846" s="200">
        <v>0.98440000000000005</v>
      </c>
    </row>
    <row r="9847" spans="47:47" x14ac:dyDescent="0.2">
      <c r="AU9847" s="200">
        <v>0.98450000000000004</v>
      </c>
    </row>
    <row r="9848" spans="47:47" x14ac:dyDescent="0.2">
      <c r="AU9848" s="200">
        <v>0.98460000000000003</v>
      </c>
    </row>
    <row r="9849" spans="47:47" x14ac:dyDescent="0.2">
      <c r="AU9849" s="200">
        <v>0.98470000000000002</v>
      </c>
    </row>
    <row r="9850" spans="47:47" x14ac:dyDescent="0.2">
      <c r="AU9850" s="200">
        <v>0.98480000000000001</v>
      </c>
    </row>
    <row r="9851" spans="47:47" x14ac:dyDescent="0.2">
      <c r="AU9851" s="200">
        <v>0.9849</v>
      </c>
    </row>
    <row r="9852" spans="47:47" x14ac:dyDescent="0.2">
      <c r="AU9852" s="200">
        <v>0.98499999999999999</v>
      </c>
    </row>
    <row r="9853" spans="47:47" x14ac:dyDescent="0.2">
      <c r="AU9853" s="200">
        <v>0.98509999999999998</v>
      </c>
    </row>
    <row r="9854" spans="47:47" x14ac:dyDescent="0.2">
      <c r="AU9854" s="200">
        <v>0.98519999999999996</v>
      </c>
    </row>
    <row r="9855" spans="47:47" x14ac:dyDescent="0.2">
      <c r="AU9855" s="200">
        <v>0.98529999999999995</v>
      </c>
    </row>
    <row r="9856" spans="47:47" x14ac:dyDescent="0.2">
      <c r="AU9856" s="200">
        <v>0.98540000000000005</v>
      </c>
    </row>
    <row r="9857" spans="47:47" x14ac:dyDescent="0.2">
      <c r="AU9857" s="200">
        <v>0.98550000000000004</v>
      </c>
    </row>
    <row r="9858" spans="47:47" x14ac:dyDescent="0.2">
      <c r="AU9858" s="200">
        <v>0.98560000000000003</v>
      </c>
    </row>
    <row r="9859" spans="47:47" x14ac:dyDescent="0.2">
      <c r="AU9859" s="200">
        <v>0.98570000000000002</v>
      </c>
    </row>
    <row r="9860" spans="47:47" x14ac:dyDescent="0.2">
      <c r="AU9860" s="200">
        <v>0.98580000000000001</v>
      </c>
    </row>
    <row r="9861" spans="47:47" x14ac:dyDescent="0.2">
      <c r="AU9861" s="200">
        <v>0.9859</v>
      </c>
    </row>
    <row r="9862" spans="47:47" x14ac:dyDescent="0.2">
      <c r="AU9862" s="200">
        <v>0.98599999999999999</v>
      </c>
    </row>
    <row r="9863" spans="47:47" x14ac:dyDescent="0.2">
      <c r="AU9863" s="200">
        <v>0.98609999999999998</v>
      </c>
    </row>
    <row r="9864" spans="47:47" x14ac:dyDescent="0.2">
      <c r="AU9864" s="200">
        <v>0.98619999999999997</v>
      </c>
    </row>
    <row r="9865" spans="47:47" x14ac:dyDescent="0.2">
      <c r="AU9865" s="200">
        <v>0.98629999999999995</v>
      </c>
    </row>
    <row r="9866" spans="47:47" x14ac:dyDescent="0.2">
      <c r="AU9866" s="200">
        <v>0.98640000000000005</v>
      </c>
    </row>
    <row r="9867" spans="47:47" x14ac:dyDescent="0.2">
      <c r="AU9867" s="200">
        <v>0.98650000000000004</v>
      </c>
    </row>
    <row r="9868" spans="47:47" x14ac:dyDescent="0.2">
      <c r="AU9868" s="200">
        <v>0.98660000000000003</v>
      </c>
    </row>
    <row r="9869" spans="47:47" x14ac:dyDescent="0.2">
      <c r="AU9869" s="200">
        <v>0.98670000000000002</v>
      </c>
    </row>
    <row r="9870" spans="47:47" x14ac:dyDescent="0.2">
      <c r="AU9870" s="200">
        <v>0.98680000000000001</v>
      </c>
    </row>
    <row r="9871" spans="47:47" x14ac:dyDescent="0.2">
      <c r="AU9871" s="200">
        <v>0.9869</v>
      </c>
    </row>
    <row r="9872" spans="47:47" x14ac:dyDescent="0.2">
      <c r="AU9872" s="200">
        <v>0.98699999999999999</v>
      </c>
    </row>
    <row r="9873" spans="47:47" x14ac:dyDescent="0.2">
      <c r="AU9873" s="200">
        <v>0.98709999999999998</v>
      </c>
    </row>
    <row r="9874" spans="47:47" x14ac:dyDescent="0.2">
      <c r="AU9874" s="200">
        <v>0.98719999999999997</v>
      </c>
    </row>
    <row r="9875" spans="47:47" x14ac:dyDescent="0.2">
      <c r="AU9875" s="200">
        <v>0.98729999999999996</v>
      </c>
    </row>
    <row r="9876" spans="47:47" x14ac:dyDescent="0.2">
      <c r="AU9876" s="200">
        <v>0.98740000000000006</v>
      </c>
    </row>
    <row r="9877" spans="47:47" x14ac:dyDescent="0.2">
      <c r="AU9877" s="200">
        <v>0.98750000000000004</v>
      </c>
    </row>
    <row r="9878" spans="47:47" x14ac:dyDescent="0.2">
      <c r="AU9878" s="200">
        <v>0.98760000000000003</v>
      </c>
    </row>
    <row r="9879" spans="47:47" x14ac:dyDescent="0.2">
      <c r="AU9879" s="200">
        <v>0.98770000000000002</v>
      </c>
    </row>
    <row r="9880" spans="47:47" x14ac:dyDescent="0.2">
      <c r="AU9880" s="200">
        <v>0.98780000000000001</v>
      </c>
    </row>
    <row r="9881" spans="47:47" x14ac:dyDescent="0.2">
      <c r="AU9881" s="200">
        <v>0.9879</v>
      </c>
    </row>
    <row r="9882" spans="47:47" x14ac:dyDescent="0.2">
      <c r="AU9882" s="200">
        <v>0.98799999999999999</v>
      </c>
    </row>
    <row r="9883" spans="47:47" x14ac:dyDescent="0.2">
      <c r="AU9883" s="200">
        <v>0.98809999999999998</v>
      </c>
    </row>
    <row r="9884" spans="47:47" x14ac:dyDescent="0.2">
      <c r="AU9884" s="200">
        <v>0.98819999999999997</v>
      </c>
    </row>
    <row r="9885" spans="47:47" x14ac:dyDescent="0.2">
      <c r="AU9885" s="200">
        <v>0.98829999999999996</v>
      </c>
    </row>
    <row r="9886" spans="47:47" x14ac:dyDescent="0.2">
      <c r="AU9886" s="200">
        <v>0.98839999999999995</v>
      </c>
    </row>
    <row r="9887" spans="47:47" x14ac:dyDescent="0.2">
      <c r="AU9887" s="200">
        <v>0.98850000000000005</v>
      </c>
    </row>
    <row r="9888" spans="47:47" x14ac:dyDescent="0.2">
      <c r="AU9888" s="200">
        <v>0.98860000000000003</v>
      </c>
    </row>
    <row r="9889" spans="47:47" x14ac:dyDescent="0.2">
      <c r="AU9889" s="200">
        <v>0.98870000000000002</v>
      </c>
    </row>
    <row r="9890" spans="47:47" x14ac:dyDescent="0.2">
      <c r="AU9890" s="200">
        <v>0.98880000000000001</v>
      </c>
    </row>
    <row r="9891" spans="47:47" x14ac:dyDescent="0.2">
      <c r="AU9891" s="200">
        <v>0.9889</v>
      </c>
    </row>
    <row r="9892" spans="47:47" x14ac:dyDescent="0.2">
      <c r="AU9892" s="200">
        <v>0.98899999999999999</v>
      </c>
    </row>
    <row r="9893" spans="47:47" x14ac:dyDescent="0.2">
      <c r="AU9893" s="200">
        <v>0.98909999999999998</v>
      </c>
    </row>
    <row r="9894" spans="47:47" x14ac:dyDescent="0.2">
      <c r="AU9894" s="200">
        <v>0.98919999999999997</v>
      </c>
    </row>
    <row r="9895" spans="47:47" x14ac:dyDescent="0.2">
      <c r="AU9895" s="200">
        <v>0.98929999999999996</v>
      </c>
    </row>
    <row r="9896" spans="47:47" x14ac:dyDescent="0.2">
      <c r="AU9896" s="200">
        <v>0.98939999999999995</v>
      </c>
    </row>
    <row r="9897" spans="47:47" x14ac:dyDescent="0.2">
      <c r="AU9897" s="200">
        <v>0.98950000000000005</v>
      </c>
    </row>
    <row r="9898" spans="47:47" x14ac:dyDescent="0.2">
      <c r="AU9898" s="200">
        <v>0.98960000000000004</v>
      </c>
    </row>
    <row r="9899" spans="47:47" x14ac:dyDescent="0.2">
      <c r="AU9899" s="200">
        <v>0.98970000000000002</v>
      </c>
    </row>
    <row r="9900" spans="47:47" x14ac:dyDescent="0.2">
      <c r="AU9900" s="200">
        <v>0.98980000000000001</v>
      </c>
    </row>
    <row r="9901" spans="47:47" x14ac:dyDescent="0.2">
      <c r="AU9901" s="200">
        <v>0.9899</v>
      </c>
    </row>
    <row r="9902" spans="47:47" x14ac:dyDescent="0.2">
      <c r="AU9902" s="200">
        <v>0.99</v>
      </c>
    </row>
    <row r="9903" spans="47:47" x14ac:dyDescent="0.2">
      <c r="AU9903" s="200">
        <v>0.99009999999999998</v>
      </c>
    </row>
    <row r="9904" spans="47:47" x14ac:dyDescent="0.2">
      <c r="AU9904" s="200">
        <v>0.99019999999999997</v>
      </c>
    </row>
    <row r="9905" spans="47:47" x14ac:dyDescent="0.2">
      <c r="AU9905" s="200">
        <v>0.99029999999999996</v>
      </c>
    </row>
    <row r="9906" spans="47:47" x14ac:dyDescent="0.2">
      <c r="AU9906" s="200">
        <v>0.99039999999999995</v>
      </c>
    </row>
    <row r="9907" spans="47:47" x14ac:dyDescent="0.2">
      <c r="AU9907" s="200">
        <v>0.99050000000000005</v>
      </c>
    </row>
    <row r="9908" spans="47:47" x14ac:dyDescent="0.2">
      <c r="AU9908" s="200">
        <v>0.99060000000000004</v>
      </c>
    </row>
    <row r="9909" spans="47:47" x14ac:dyDescent="0.2">
      <c r="AU9909" s="200">
        <v>0.99070000000000003</v>
      </c>
    </row>
    <row r="9910" spans="47:47" x14ac:dyDescent="0.2">
      <c r="AU9910" s="200">
        <v>0.99080000000000001</v>
      </c>
    </row>
    <row r="9911" spans="47:47" x14ac:dyDescent="0.2">
      <c r="AU9911" s="200">
        <v>0.9909</v>
      </c>
    </row>
    <row r="9912" spans="47:47" x14ac:dyDescent="0.2">
      <c r="AU9912" s="200">
        <v>0.99099999999999999</v>
      </c>
    </row>
    <row r="9913" spans="47:47" x14ac:dyDescent="0.2">
      <c r="AU9913" s="200">
        <v>0.99109999999999998</v>
      </c>
    </row>
    <row r="9914" spans="47:47" x14ac:dyDescent="0.2">
      <c r="AU9914" s="200">
        <v>0.99119999999999997</v>
      </c>
    </row>
    <row r="9915" spans="47:47" x14ac:dyDescent="0.2">
      <c r="AU9915" s="200">
        <v>0.99129999999999996</v>
      </c>
    </row>
    <row r="9916" spans="47:47" x14ac:dyDescent="0.2">
      <c r="AU9916" s="200">
        <v>0.99139999999999995</v>
      </c>
    </row>
    <row r="9917" spans="47:47" x14ac:dyDescent="0.2">
      <c r="AU9917" s="200">
        <v>0.99150000000000005</v>
      </c>
    </row>
    <row r="9918" spans="47:47" x14ac:dyDescent="0.2">
      <c r="AU9918" s="200">
        <v>0.99160000000000004</v>
      </c>
    </row>
    <row r="9919" spans="47:47" x14ac:dyDescent="0.2">
      <c r="AU9919" s="200">
        <v>0.99170000000000003</v>
      </c>
    </row>
    <row r="9920" spans="47:47" x14ac:dyDescent="0.2">
      <c r="AU9920" s="200">
        <v>0.99180000000000001</v>
      </c>
    </row>
    <row r="9921" spans="47:47" x14ac:dyDescent="0.2">
      <c r="AU9921" s="200">
        <v>0.9919</v>
      </c>
    </row>
    <row r="9922" spans="47:47" x14ac:dyDescent="0.2">
      <c r="AU9922" s="200">
        <v>0.99199999999999999</v>
      </c>
    </row>
    <row r="9923" spans="47:47" x14ac:dyDescent="0.2">
      <c r="AU9923" s="200">
        <v>0.99209999999999998</v>
      </c>
    </row>
    <row r="9924" spans="47:47" x14ac:dyDescent="0.2">
      <c r="AU9924" s="200">
        <v>0.99219999999999997</v>
      </c>
    </row>
    <row r="9925" spans="47:47" x14ac:dyDescent="0.2">
      <c r="AU9925" s="200">
        <v>0.99229999999999996</v>
      </c>
    </row>
    <row r="9926" spans="47:47" x14ac:dyDescent="0.2">
      <c r="AU9926" s="200">
        <v>0.99239999999999995</v>
      </c>
    </row>
    <row r="9927" spans="47:47" x14ac:dyDescent="0.2">
      <c r="AU9927" s="200">
        <v>0.99250000000000005</v>
      </c>
    </row>
    <row r="9928" spans="47:47" x14ac:dyDescent="0.2">
      <c r="AU9928" s="200">
        <v>0.99260000000000004</v>
      </c>
    </row>
    <row r="9929" spans="47:47" x14ac:dyDescent="0.2">
      <c r="AU9929" s="200">
        <v>0.99270000000000003</v>
      </c>
    </row>
    <row r="9930" spans="47:47" x14ac:dyDescent="0.2">
      <c r="AU9930" s="200">
        <v>0.99280000000000002</v>
      </c>
    </row>
    <row r="9931" spans="47:47" x14ac:dyDescent="0.2">
      <c r="AU9931" s="200">
        <v>0.9929</v>
      </c>
    </row>
    <row r="9932" spans="47:47" x14ac:dyDescent="0.2">
      <c r="AU9932" s="200">
        <v>0.99299999999999999</v>
      </c>
    </row>
    <row r="9933" spans="47:47" x14ac:dyDescent="0.2">
      <c r="AU9933" s="200">
        <v>0.99309999999999998</v>
      </c>
    </row>
    <row r="9934" spans="47:47" x14ac:dyDescent="0.2">
      <c r="AU9934" s="200">
        <v>0.99319999999999997</v>
      </c>
    </row>
    <row r="9935" spans="47:47" x14ac:dyDescent="0.2">
      <c r="AU9935" s="200">
        <v>0.99329999999999996</v>
      </c>
    </row>
    <row r="9936" spans="47:47" x14ac:dyDescent="0.2">
      <c r="AU9936" s="200">
        <v>0.99339999999999995</v>
      </c>
    </row>
    <row r="9937" spans="47:47" x14ac:dyDescent="0.2">
      <c r="AU9937" s="200">
        <v>0.99350000000000005</v>
      </c>
    </row>
    <row r="9938" spans="47:47" x14ac:dyDescent="0.2">
      <c r="AU9938" s="200">
        <v>0.99360000000000004</v>
      </c>
    </row>
    <row r="9939" spans="47:47" x14ac:dyDescent="0.2">
      <c r="AU9939" s="200">
        <v>0.99370000000000003</v>
      </c>
    </row>
    <row r="9940" spans="47:47" x14ac:dyDescent="0.2">
      <c r="AU9940" s="200">
        <v>0.99380000000000002</v>
      </c>
    </row>
    <row r="9941" spans="47:47" x14ac:dyDescent="0.2">
      <c r="AU9941" s="200">
        <v>0.99390000000000001</v>
      </c>
    </row>
    <row r="9942" spans="47:47" x14ac:dyDescent="0.2">
      <c r="AU9942" s="200">
        <v>0.99399999999999999</v>
      </c>
    </row>
    <row r="9943" spans="47:47" x14ac:dyDescent="0.2">
      <c r="AU9943" s="200">
        <v>0.99409999999999998</v>
      </c>
    </row>
    <row r="9944" spans="47:47" x14ac:dyDescent="0.2">
      <c r="AU9944" s="200">
        <v>0.99419999999999997</v>
      </c>
    </row>
    <row r="9945" spans="47:47" x14ac:dyDescent="0.2">
      <c r="AU9945" s="200">
        <v>0.99429999999999996</v>
      </c>
    </row>
    <row r="9946" spans="47:47" x14ac:dyDescent="0.2">
      <c r="AU9946" s="200">
        <v>0.99439999999999995</v>
      </c>
    </row>
    <row r="9947" spans="47:47" x14ac:dyDescent="0.2">
      <c r="AU9947" s="200">
        <v>0.99450000000000005</v>
      </c>
    </row>
    <row r="9948" spans="47:47" x14ac:dyDescent="0.2">
      <c r="AU9948" s="200">
        <v>0.99460000000000004</v>
      </c>
    </row>
    <row r="9949" spans="47:47" x14ac:dyDescent="0.2">
      <c r="AU9949" s="200">
        <v>0.99470000000000003</v>
      </c>
    </row>
    <row r="9950" spans="47:47" x14ac:dyDescent="0.2">
      <c r="AU9950" s="200">
        <v>0.99480000000000002</v>
      </c>
    </row>
    <row r="9951" spans="47:47" x14ac:dyDescent="0.2">
      <c r="AU9951" s="200">
        <v>0.99490000000000001</v>
      </c>
    </row>
    <row r="9952" spans="47:47" x14ac:dyDescent="0.2">
      <c r="AU9952" s="200">
        <v>0.995</v>
      </c>
    </row>
    <row r="9953" spans="47:47" x14ac:dyDescent="0.2">
      <c r="AU9953" s="200">
        <v>0.99509999999999998</v>
      </c>
    </row>
    <row r="9954" spans="47:47" x14ac:dyDescent="0.2">
      <c r="AU9954" s="200">
        <v>0.99519999999999997</v>
      </c>
    </row>
    <row r="9955" spans="47:47" x14ac:dyDescent="0.2">
      <c r="AU9955" s="200">
        <v>0.99529999999999996</v>
      </c>
    </row>
    <row r="9956" spans="47:47" x14ac:dyDescent="0.2">
      <c r="AU9956" s="200">
        <v>0.99539999999999995</v>
      </c>
    </row>
    <row r="9957" spans="47:47" x14ac:dyDescent="0.2">
      <c r="AU9957" s="200">
        <v>0.99550000000000005</v>
      </c>
    </row>
    <row r="9958" spans="47:47" x14ac:dyDescent="0.2">
      <c r="AU9958" s="200">
        <v>0.99560000000000004</v>
      </c>
    </row>
    <row r="9959" spans="47:47" x14ac:dyDescent="0.2">
      <c r="AU9959" s="200">
        <v>0.99570000000000003</v>
      </c>
    </row>
    <row r="9960" spans="47:47" x14ac:dyDescent="0.2">
      <c r="AU9960" s="200">
        <v>0.99580000000000002</v>
      </c>
    </row>
    <row r="9961" spans="47:47" x14ac:dyDescent="0.2">
      <c r="AU9961" s="200">
        <v>0.99590000000000001</v>
      </c>
    </row>
    <row r="9962" spans="47:47" x14ac:dyDescent="0.2">
      <c r="AU9962" s="200">
        <v>0.996</v>
      </c>
    </row>
    <row r="9963" spans="47:47" x14ac:dyDescent="0.2">
      <c r="AU9963" s="200">
        <v>0.99609999999999999</v>
      </c>
    </row>
    <row r="9964" spans="47:47" x14ac:dyDescent="0.2">
      <c r="AU9964" s="200">
        <v>0.99619999999999997</v>
      </c>
    </row>
    <row r="9965" spans="47:47" x14ac:dyDescent="0.2">
      <c r="AU9965" s="200">
        <v>0.99629999999999996</v>
      </c>
    </row>
    <row r="9966" spans="47:47" x14ac:dyDescent="0.2">
      <c r="AU9966" s="200">
        <v>0.99639999999999995</v>
      </c>
    </row>
    <row r="9967" spans="47:47" x14ac:dyDescent="0.2">
      <c r="AU9967" s="200">
        <v>0.99650000000000005</v>
      </c>
    </row>
    <row r="9968" spans="47:47" x14ac:dyDescent="0.2">
      <c r="AU9968" s="200">
        <v>0.99660000000000004</v>
      </c>
    </row>
    <row r="9969" spans="47:47" x14ac:dyDescent="0.2">
      <c r="AU9969" s="200">
        <v>0.99670000000000003</v>
      </c>
    </row>
    <row r="9970" spans="47:47" x14ac:dyDescent="0.2">
      <c r="AU9970" s="200">
        <v>0.99680000000000002</v>
      </c>
    </row>
    <row r="9971" spans="47:47" x14ac:dyDescent="0.2">
      <c r="AU9971" s="200">
        <v>0.99690000000000001</v>
      </c>
    </row>
    <row r="9972" spans="47:47" x14ac:dyDescent="0.2">
      <c r="AU9972" s="200">
        <v>0.997</v>
      </c>
    </row>
    <row r="9973" spans="47:47" x14ac:dyDescent="0.2">
      <c r="AU9973" s="200">
        <v>0.99709999999999999</v>
      </c>
    </row>
    <row r="9974" spans="47:47" x14ac:dyDescent="0.2">
      <c r="AU9974" s="200">
        <v>0.99719999999999998</v>
      </c>
    </row>
    <row r="9975" spans="47:47" x14ac:dyDescent="0.2">
      <c r="AU9975" s="200">
        <v>0.99729999999999996</v>
      </c>
    </row>
    <row r="9976" spans="47:47" x14ac:dyDescent="0.2">
      <c r="AU9976" s="200">
        <v>0.99739999999999995</v>
      </c>
    </row>
    <row r="9977" spans="47:47" x14ac:dyDescent="0.2">
      <c r="AU9977" s="200">
        <v>0.99750000000000005</v>
      </c>
    </row>
    <row r="9978" spans="47:47" x14ac:dyDescent="0.2">
      <c r="AU9978" s="200">
        <v>0.99760000000000004</v>
      </c>
    </row>
    <row r="9979" spans="47:47" x14ac:dyDescent="0.2">
      <c r="AU9979" s="200">
        <v>0.99770000000000003</v>
      </c>
    </row>
    <row r="9980" spans="47:47" x14ac:dyDescent="0.2">
      <c r="AU9980" s="200">
        <v>0.99780000000000002</v>
      </c>
    </row>
    <row r="9981" spans="47:47" x14ac:dyDescent="0.2">
      <c r="AU9981" s="200">
        <v>0.99790000000000001</v>
      </c>
    </row>
    <row r="9982" spans="47:47" x14ac:dyDescent="0.2">
      <c r="AU9982" s="200">
        <v>0.998</v>
      </c>
    </row>
    <row r="9983" spans="47:47" x14ac:dyDescent="0.2">
      <c r="AU9983" s="200">
        <v>0.99809999999999999</v>
      </c>
    </row>
    <row r="9984" spans="47:47" x14ac:dyDescent="0.2">
      <c r="AU9984" s="200">
        <v>0.99819999999999998</v>
      </c>
    </row>
    <row r="9985" spans="47:47" x14ac:dyDescent="0.2">
      <c r="AU9985" s="200">
        <v>0.99829999999999997</v>
      </c>
    </row>
    <row r="9986" spans="47:47" x14ac:dyDescent="0.2">
      <c r="AU9986" s="200">
        <v>0.99839999999999995</v>
      </c>
    </row>
    <row r="9987" spans="47:47" x14ac:dyDescent="0.2">
      <c r="AU9987" s="200">
        <v>0.99850000000000005</v>
      </c>
    </row>
    <row r="9988" spans="47:47" x14ac:dyDescent="0.2">
      <c r="AU9988" s="200">
        <v>0.99860000000000004</v>
      </c>
    </row>
    <row r="9989" spans="47:47" x14ac:dyDescent="0.2">
      <c r="AU9989" s="200">
        <v>0.99870000000000003</v>
      </c>
    </row>
    <row r="9990" spans="47:47" x14ac:dyDescent="0.2">
      <c r="AU9990" s="200">
        <v>0.99880000000000002</v>
      </c>
    </row>
    <row r="9991" spans="47:47" x14ac:dyDescent="0.2">
      <c r="AU9991" s="200">
        <v>0.99890000000000001</v>
      </c>
    </row>
    <row r="9992" spans="47:47" x14ac:dyDescent="0.2">
      <c r="AU9992" s="200">
        <v>0.999</v>
      </c>
    </row>
    <row r="9993" spans="47:47" x14ac:dyDescent="0.2">
      <c r="AU9993" s="200">
        <v>0.99909999999999999</v>
      </c>
    </row>
    <row r="9994" spans="47:47" x14ac:dyDescent="0.2">
      <c r="AU9994" s="200">
        <v>0.99919999999999998</v>
      </c>
    </row>
    <row r="9995" spans="47:47" x14ac:dyDescent="0.2">
      <c r="AU9995" s="200">
        <v>0.99929999999999997</v>
      </c>
    </row>
    <row r="9996" spans="47:47" x14ac:dyDescent="0.2">
      <c r="AU9996" s="200">
        <v>0.99939999999999996</v>
      </c>
    </row>
    <row r="9997" spans="47:47" x14ac:dyDescent="0.2">
      <c r="AU9997" s="200">
        <v>0.99950000000000006</v>
      </c>
    </row>
    <row r="9998" spans="47:47" x14ac:dyDescent="0.2">
      <c r="AU9998" s="200">
        <v>0.99960000000000004</v>
      </c>
    </row>
    <row r="9999" spans="47:47" x14ac:dyDescent="0.2">
      <c r="AU9999" s="200">
        <v>0.99970000000000003</v>
      </c>
    </row>
    <row r="10000" spans="47:47" x14ac:dyDescent="0.2">
      <c r="AU10000" s="200">
        <v>0.99980000000000002</v>
      </c>
    </row>
    <row r="10001" spans="47:47" x14ac:dyDescent="0.2">
      <c r="AU10001" s="200">
        <v>0.99990000000000001</v>
      </c>
    </row>
    <row r="10002" spans="47:47" x14ac:dyDescent="0.2">
      <c r="AU10002" s="200">
        <v>1</v>
      </c>
    </row>
  </sheetData>
  <sheetProtection algorithmName="SHA-512" hashValue="uTjNg4CkII2BdzcXCy/OqYgCQt8A5vn5OtIZxyYLz5Hp5f18IlF+0vbWLkURAdAnucQ94RZJoRHllAXtRC9gzQ==" saltValue="A7QfQytetQVw5P8BP3InSA==" spinCount="100000" sheet="1" objects="1" scenarios="1" selectLockedCells="1" selectUnlockedCells="1"/>
  <mergeCells count="1">
    <mergeCell ref="S13:V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FF0000"/>
  </sheetPr>
  <dimension ref="A1:N361"/>
  <sheetViews>
    <sheetView showGridLines="0" topLeftCell="B1" zoomScaleSheetLayoutView="120" workbookViewId="0">
      <pane ySplit="2" topLeftCell="A3" activePane="bottomLeft" state="frozen"/>
      <selection activeCell="M14" sqref="M14:M20"/>
      <selection pane="bottomLeft" activeCell="B3" sqref="B3"/>
    </sheetView>
  </sheetViews>
  <sheetFormatPr defaultColWidth="9.5" defaultRowHeight="12.75" zeroHeight="1" x14ac:dyDescent="0.2"/>
  <cols>
    <col min="1" max="1" width="6.5" style="4" hidden="1" customWidth="1"/>
    <col min="2" max="2" width="20.83203125" style="1" customWidth="1"/>
    <col min="3" max="6" width="25.83203125" style="1" customWidth="1"/>
    <col min="7" max="7" width="16.83203125" style="10" bestFit="1" customWidth="1"/>
    <col min="8" max="8" width="1.83203125" style="20" customWidth="1"/>
    <col min="9" max="9" width="0.5" style="20" customWidth="1"/>
    <col min="10" max="10" width="1.1640625" style="20" customWidth="1"/>
    <col min="11" max="11" width="99.1640625" style="1" customWidth="1"/>
    <col min="12" max="12" width="16.5" style="2" customWidth="1"/>
    <col min="13" max="13" width="16.5" style="3" customWidth="1"/>
    <col min="14" max="14" width="3.83203125" style="4" customWidth="1"/>
    <col min="15" max="16384" width="9.5" style="4"/>
  </cols>
  <sheetData>
    <row r="1" spans="1:14" ht="21" x14ac:dyDescent="0.2">
      <c r="B1" s="332" t="str">
        <f>'Evaluation Information'!B2</f>
        <v>Enter District Name Here</v>
      </c>
      <c r="C1" s="332"/>
      <c r="D1" s="332"/>
      <c r="E1" s="332"/>
      <c r="F1" s="332"/>
      <c r="G1" s="332"/>
      <c r="I1" s="68"/>
    </row>
    <row r="2" spans="1:14" s="8" customFormat="1" ht="15.75" x14ac:dyDescent="0.2">
      <c r="B2" s="5" t="s">
        <v>267</v>
      </c>
      <c r="C2" s="330" t="str">
        <f>'Evaluation Information'!B4</f>
        <v>Enter Principal Name Here</v>
      </c>
      <c r="D2" s="330"/>
      <c r="E2" s="5" t="s">
        <v>270</v>
      </c>
      <c r="F2" s="330" t="str">
        <f>'Evaluation Information'!B8</f>
        <v>Enter School Year Here</v>
      </c>
      <c r="G2" s="330"/>
      <c r="H2" s="20"/>
      <c r="I2" s="68"/>
      <c r="J2" s="20"/>
      <c r="K2" s="6"/>
      <c r="L2" s="7"/>
      <c r="M2" s="7"/>
    </row>
    <row r="3" spans="1:14" s="8" customFormat="1" ht="15.75" x14ac:dyDescent="0.2">
      <c r="B3" s="5" t="s">
        <v>268</v>
      </c>
      <c r="C3" s="331" t="str">
        <f>'Evaluation Information'!B10</f>
        <v>Enter School Name Here</v>
      </c>
      <c r="D3" s="331"/>
      <c r="E3" s="5" t="s">
        <v>269</v>
      </c>
      <c r="F3" s="330" t="str">
        <f>'Evaluation Information'!B6</f>
        <v>Enter Evaluator Name Here</v>
      </c>
      <c r="G3" s="330"/>
      <c r="H3" s="20"/>
      <c r="I3" s="68"/>
      <c r="J3" s="20"/>
      <c r="K3" s="6"/>
      <c r="L3" s="9"/>
      <c r="M3" s="3"/>
    </row>
    <row r="4" spans="1:14" x14ac:dyDescent="0.2">
      <c r="I4" s="68"/>
    </row>
    <row r="5" spans="1:14" ht="10.15" customHeight="1" x14ac:dyDescent="0.2">
      <c r="I5" s="68"/>
      <c r="M5" s="2"/>
    </row>
    <row r="6" spans="1:14" ht="15.75" x14ac:dyDescent="0.2">
      <c r="B6" s="336"/>
      <c r="C6" s="336"/>
      <c r="D6" s="336"/>
      <c r="E6" s="336"/>
      <c r="F6" s="337"/>
      <c r="G6" s="337"/>
      <c r="I6" s="68"/>
      <c r="K6" s="78"/>
      <c r="L6" s="321" t="s">
        <v>341</v>
      </c>
      <c r="M6" s="321"/>
    </row>
    <row r="7" spans="1:14" ht="21" x14ac:dyDescent="0.2">
      <c r="B7" s="333" t="s">
        <v>207</v>
      </c>
      <c r="C7" s="334"/>
      <c r="D7" s="334"/>
      <c r="E7" s="335"/>
      <c r="F7" s="292" t="str">
        <f>IF(G8="","",IF(G8="Not Applicable","Not Applicable",VLOOKUP(G8,Tables!$N$1:$O$402,2,TRUE)))</f>
        <v/>
      </c>
      <c r="G7" s="292"/>
      <c r="I7" s="68"/>
      <c r="K7" s="274" t="s">
        <v>266</v>
      </c>
      <c r="L7" s="322" t="str">
        <f>IF(Tables!F12="Not Applicable-Not Applicable-Not Applicable-Not Applicable","Not Applicable",IF(G11="Select Rating","",IF(G19="Select Rating","",IF(G25="Select Rating","",IF(G33="Select Rating","",IF(ISERROR(AVERAGE(M10,M18,M32)),"",AVERAGE(M10,M18,M32)))))))</f>
        <v/>
      </c>
      <c r="M7" s="323"/>
      <c r="N7" s="32"/>
    </row>
    <row r="8" spans="1:14" ht="50.1" customHeight="1" x14ac:dyDescent="0.2">
      <c r="B8" s="324" t="s">
        <v>208</v>
      </c>
      <c r="C8" s="325"/>
      <c r="D8" s="325"/>
      <c r="E8" s="326"/>
      <c r="F8" s="12" t="s">
        <v>264</v>
      </c>
      <c r="G8" s="209" t="str">
        <f>L7</f>
        <v/>
      </c>
      <c r="I8" s="68"/>
      <c r="K8" s="274"/>
      <c r="L8" s="322"/>
      <c r="M8" s="323"/>
      <c r="N8" s="11"/>
    </row>
    <row r="9" spans="1:14" ht="15.75" x14ac:dyDescent="0.2">
      <c r="B9" s="173" t="s">
        <v>2</v>
      </c>
      <c r="C9" s="173" t="s">
        <v>102</v>
      </c>
      <c r="D9" s="173" t="s">
        <v>103</v>
      </c>
      <c r="E9" s="173" t="s">
        <v>104</v>
      </c>
      <c r="F9" s="14" t="s">
        <v>105</v>
      </c>
      <c r="G9" s="14" t="s">
        <v>101</v>
      </c>
      <c r="I9" s="68"/>
      <c r="K9" s="274"/>
      <c r="L9" s="322"/>
      <c r="M9" s="323"/>
      <c r="N9" s="11"/>
    </row>
    <row r="10" spans="1:14" ht="36" customHeight="1" x14ac:dyDescent="0.2">
      <c r="A10" s="33" t="s">
        <v>598</v>
      </c>
      <c r="B10" s="293" t="s">
        <v>3</v>
      </c>
      <c r="C10" s="293"/>
      <c r="D10" s="293"/>
      <c r="E10" s="293"/>
      <c r="F10" s="293"/>
      <c r="G10" s="15" t="str">
        <f>IF(ISNA(VLOOKUP(M10,Tables!$N$1:$O$402,2,TRUE)),"",VLOOKUP(M10,Tables!$N$1:$O$402,2,TRUE))</f>
        <v/>
      </c>
      <c r="I10" s="68"/>
      <c r="K10" s="80" t="s">
        <v>106</v>
      </c>
      <c r="L10" s="79" t="s">
        <v>474</v>
      </c>
      <c r="M10" s="17" t="str">
        <f>IF(M11="","",IF(M11="Select Rating","",IF(ISERROR(AVERAGE(M11)),"",AVERAGE(M11))))</f>
        <v/>
      </c>
      <c r="N10" s="11"/>
    </row>
    <row r="11" spans="1:14" ht="132.75" customHeight="1" x14ac:dyDescent="0.2">
      <c r="A11" s="33" t="s">
        <v>599</v>
      </c>
      <c r="B11" s="215" t="s">
        <v>209</v>
      </c>
      <c r="C11" s="216" t="s">
        <v>4</v>
      </c>
      <c r="D11" s="214" t="s">
        <v>155</v>
      </c>
      <c r="E11" s="216" t="s">
        <v>39</v>
      </c>
      <c r="F11" s="214" t="s">
        <v>156</v>
      </c>
      <c r="G11" s="18" t="s">
        <v>262</v>
      </c>
      <c r="I11" s="68"/>
      <c r="K11" s="289" t="s">
        <v>107</v>
      </c>
      <c r="L11" s="283"/>
      <c r="M11" s="286" t="str">
        <f>IF(G11="","",IF(G11="Not Applicable","Not Applicable",IF(G11="Select Rating","",IF(G11="Distinguished",4,IF(G11="Proficient",3,IF(G11="Basic",2,IF(G11="Unsatisfactory",1)))))))</f>
        <v/>
      </c>
      <c r="N11" s="11"/>
    </row>
    <row r="12" spans="1:14" x14ac:dyDescent="0.2">
      <c r="B12" s="175" t="s">
        <v>668</v>
      </c>
      <c r="C12" s="174" t="str">
        <f>IF(ISNA(VLOOKUP(A11,Tables!$BO$2:$BP$4,2,FALSE)),"",VLOOKUP(A11,Tables!$BO$2:$BP$4,2,FALSE))</f>
        <v/>
      </c>
      <c r="D12" s="175" t="s">
        <v>671</v>
      </c>
      <c r="E12" s="174" t="str">
        <f>IF(ISNA(VLOOKUP(A11,Tables!$BO$14:$BP$16,2,FALSE)),"",VLOOKUP(A11,Tables!$BO$14:$BP$16,2,FALSE))</f>
        <v/>
      </c>
      <c r="F12" s="276"/>
      <c r="G12" s="277"/>
      <c r="I12" s="68"/>
      <c r="K12" s="290"/>
      <c r="L12" s="284"/>
      <c r="M12" s="287"/>
      <c r="N12" s="11"/>
    </row>
    <row r="13" spans="1:14" x14ac:dyDescent="0.2">
      <c r="B13" s="175" t="s">
        <v>669</v>
      </c>
      <c r="C13" s="174" t="str">
        <f>IF(ISNA(VLOOKUP(A11,Tables!$BO$6:$BP$8,2,FALSE)),"",VLOOKUP(A11,Tables!$BO$6:$BP$8,2,FALSE))</f>
        <v/>
      </c>
      <c r="D13" s="175" t="s">
        <v>672</v>
      </c>
      <c r="E13" s="174" t="str">
        <f>IF(ISNA(VLOOKUP(A11,Tables!$BO$18:$BP$20,2,FALSE)),"",VLOOKUP(A11,Tables!$BO$18:$BP$20,2,FALSE))</f>
        <v/>
      </c>
      <c r="F13" s="278"/>
      <c r="G13" s="279"/>
      <c r="I13" s="68"/>
      <c r="K13" s="290"/>
      <c r="L13" s="284"/>
      <c r="M13" s="287"/>
      <c r="N13" s="11"/>
    </row>
    <row r="14" spans="1:14" x14ac:dyDescent="0.2">
      <c r="B14" s="175" t="s">
        <v>670</v>
      </c>
      <c r="C14" s="174" t="str">
        <f>IF(ISNA(VLOOKUP(A11,Tables!$BO$10:$BP$12,2,FALSE)),"",VLOOKUP(A11,Tables!$BO$10:$BP$12,2,FALSE))</f>
        <v/>
      </c>
      <c r="D14" s="175" t="s">
        <v>673</v>
      </c>
      <c r="E14" s="174" t="str">
        <f>IF(ISNA(VLOOKUP(A11,Tables!$BO$22:$BP$24,2,FALSE)),"",VLOOKUP(A11,Tables!$BO$22:$BP$24,2,FALSE))</f>
        <v/>
      </c>
      <c r="F14" s="278"/>
      <c r="G14" s="279"/>
      <c r="I14" s="68"/>
      <c r="K14" s="290"/>
      <c r="L14" s="284"/>
      <c r="M14" s="287"/>
      <c r="N14" s="11"/>
    </row>
    <row r="15" spans="1:14" x14ac:dyDescent="0.2">
      <c r="B15" s="312"/>
      <c r="C15" s="313"/>
      <c r="D15" s="313"/>
      <c r="E15" s="313"/>
      <c r="F15" s="278"/>
      <c r="G15" s="279"/>
      <c r="I15" s="68"/>
      <c r="K15" s="183"/>
      <c r="L15" s="285"/>
      <c r="M15" s="288"/>
      <c r="N15" s="11"/>
    </row>
    <row r="16" spans="1:14" x14ac:dyDescent="0.2">
      <c r="B16" s="269"/>
      <c r="C16" s="270"/>
      <c r="D16" s="270"/>
      <c r="E16" s="270"/>
      <c r="F16" s="270"/>
      <c r="G16" s="271"/>
      <c r="I16" s="68"/>
      <c r="K16" s="272"/>
      <c r="L16" s="272"/>
      <c r="M16" s="272"/>
      <c r="N16" s="11"/>
    </row>
    <row r="17" spans="1:14" ht="15.75" x14ac:dyDescent="0.2">
      <c r="B17" s="14" t="s">
        <v>2</v>
      </c>
      <c r="C17" s="14" t="s">
        <v>102</v>
      </c>
      <c r="D17" s="14" t="s">
        <v>103</v>
      </c>
      <c r="E17" s="14" t="s">
        <v>104</v>
      </c>
      <c r="F17" s="14" t="s">
        <v>105</v>
      </c>
      <c r="G17" s="14" t="s">
        <v>101</v>
      </c>
      <c r="I17" s="68"/>
      <c r="K17" s="275"/>
      <c r="L17" s="275"/>
      <c r="M17" s="275"/>
      <c r="N17" s="11"/>
    </row>
    <row r="18" spans="1:14" ht="36" customHeight="1" x14ac:dyDescent="0.2">
      <c r="A18" s="33" t="s">
        <v>600</v>
      </c>
      <c r="B18" s="293" t="s">
        <v>83</v>
      </c>
      <c r="C18" s="293"/>
      <c r="D18" s="293"/>
      <c r="E18" s="293"/>
      <c r="F18" s="293"/>
      <c r="G18" s="15" t="str">
        <f>IF(ISNA(VLOOKUP(M18,Tables!$N$1:$O$402,2,TRUE)),"",VLOOKUP(M18,Tables!$N$1:$O$402,2,TRUE))</f>
        <v/>
      </c>
      <c r="I18" s="68"/>
      <c r="K18" s="80" t="s">
        <v>106</v>
      </c>
      <c r="L18" s="79" t="s">
        <v>474</v>
      </c>
      <c r="M18" s="17" t="str">
        <f>IF(M19="","",IF(M19="Select Rating","",IF(M25="","",IF(M25="Select Rating","",IF(ISERROR(AVERAGE(M19:M25)),"",AVERAGE(M19:M25))))))</f>
        <v/>
      </c>
    </row>
    <row r="19" spans="1:14" ht="144" customHeight="1" x14ac:dyDescent="0.2">
      <c r="A19" s="33" t="s">
        <v>601</v>
      </c>
      <c r="B19" s="215" t="s">
        <v>211</v>
      </c>
      <c r="C19" s="216" t="s">
        <v>5</v>
      </c>
      <c r="D19" s="214" t="s">
        <v>157</v>
      </c>
      <c r="E19" s="216" t="s">
        <v>25</v>
      </c>
      <c r="F19" s="216" t="s">
        <v>40</v>
      </c>
      <c r="G19" s="18" t="s">
        <v>262</v>
      </c>
      <c r="I19" s="68"/>
      <c r="K19" s="289" t="s">
        <v>108</v>
      </c>
      <c r="L19" s="283"/>
      <c r="M19" s="286" t="str">
        <f>IF(G19="","",IF(G19="Not Applicable","Not Applicable",IF(G19="Select Rating","",IF(G19="Distinguished",4,IF(G19="Proficient",3,IF(G19="Basic",2,IF(G19="Unsatisfactory",1)))))))</f>
        <v/>
      </c>
    </row>
    <row r="20" spans="1:14" x14ac:dyDescent="0.2">
      <c r="B20" s="175" t="s">
        <v>668</v>
      </c>
      <c r="C20" s="174" t="str">
        <f>IF(ISNA(VLOOKUP(A19,Tables!$BO$2:$BP$4,2,FALSE)),"",VLOOKUP(A19,Tables!$BO$2:$BP$4,2,FALSE))</f>
        <v/>
      </c>
      <c r="D20" s="175" t="s">
        <v>671</v>
      </c>
      <c r="E20" s="174" t="str">
        <f>IF(ISNA(VLOOKUP(A19,Tables!$BO$14:$BP$16,2,FALSE)),"",VLOOKUP(A19,Tables!$BO$14:$BP$16,2,FALSE))</f>
        <v/>
      </c>
      <c r="F20" s="276"/>
      <c r="G20" s="277"/>
      <c r="I20" s="68"/>
      <c r="K20" s="290"/>
      <c r="L20" s="284"/>
      <c r="M20" s="287"/>
      <c r="N20" s="11"/>
    </row>
    <row r="21" spans="1:14" x14ac:dyDescent="0.2">
      <c r="B21" s="175" t="s">
        <v>669</v>
      </c>
      <c r="C21" s="174" t="str">
        <f>IF(ISNA(VLOOKUP(A19,Tables!$BO$6:$BP$8,2,FALSE)),"",VLOOKUP(A19,Tables!$BO$6:$BP$8,2,FALSE))</f>
        <v/>
      </c>
      <c r="D21" s="175" t="s">
        <v>672</v>
      </c>
      <c r="E21" s="174" t="str">
        <f>IF(ISNA(VLOOKUP(A19,Tables!$BO$18:$BP$20,2,FALSE)),"",VLOOKUP(A19,Tables!$BO$18:$BP$20,2,FALSE))</f>
        <v/>
      </c>
      <c r="F21" s="278"/>
      <c r="G21" s="279"/>
      <c r="I21" s="68"/>
      <c r="K21" s="290"/>
      <c r="L21" s="284"/>
      <c r="M21" s="287"/>
      <c r="N21" s="11"/>
    </row>
    <row r="22" spans="1:14" x14ac:dyDescent="0.2">
      <c r="B22" s="175" t="s">
        <v>670</v>
      </c>
      <c r="C22" s="174" t="str">
        <f>IF(ISNA(VLOOKUP(A19,Tables!$BO$10:$BP$12,2,FALSE)),"",VLOOKUP(A19,Tables!$BO$10:$BP$12,2,FALSE))</f>
        <v/>
      </c>
      <c r="D22" s="175" t="s">
        <v>673</v>
      </c>
      <c r="E22" s="174" t="str">
        <f>IF(ISNA(VLOOKUP(A19,Tables!$BO$22:$BP$24,2,FALSE)),"",VLOOKUP(A19,Tables!$BO$22:$BP$24,2,FALSE))</f>
        <v/>
      </c>
      <c r="F22" s="278"/>
      <c r="G22" s="279"/>
      <c r="I22" s="68"/>
      <c r="K22" s="290"/>
      <c r="L22" s="284"/>
      <c r="M22" s="287"/>
      <c r="N22" s="11"/>
    </row>
    <row r="23" spans="1:14" ht="12.75" customHeight="1" x14ac:dyDescent="0.2">
      <c r="B23" s="312"/>
      <c r="C23" s="313"/>
      <c r="D23" s="313" t="str">
        <f>IF(ISNA(VLOOKUP(A19,Tables!$BT$1:$BU$4,2,FALSE)),"",VLOOKUP(A19,Tables!$BT$1:$BU$4,2,FALSE))</f>
        <v/>
      </c>
      <c r="E23" s="313"/>
      <c r="F23" s="278"/>
      <c r="G23" s="279"/>
      <c r="I23" s="68"/>
      <c r="K23" s="183"/>
      <c r="L23" s="285"/>
      <c r="M23" s="288"/>
      <c r="N23" s="11"/>
    </row>
    <row r="24" spans="1:14" ht="10.15" customHeight="1" x14ac:dyDescent="0.2">
      <c r="B24" s="269"/>
      <c r="C24" s="270"/>
      <c r="D24" s="270"/>
      <c r="E24" s="270"/>
      <c r="F24" s="270"/>
      <c r="G24" s="271"/>
      <c r="I24" s="68"/>
      <c r="K24" s="272"/>
      <c r="L24" s="272"/>
      <c r="M24" s="272"/>
      <c r="N24" s="11"/>
    </row>
    <row r="25" spans="1:14" ht="134.25" customHeight="1" x14ac:dyDescent="0.2">
      <c r="A25" s="33" t="s">
        <v>602</v>
      </c>
      <c r="B25" s="215" t="s">
        <v>93</v>
      </c>
      <c r="C25" s="216" t="s">
        <v>64</v>
      </c>
      <c r="D25" s="214" t="s">
        <v>158</v>
      </c>
      <c r="E25" s="216" t="s">
        <v>26</v>
      </c>
      <c r="F25" s="214" t="s">
        <v>159</v>
      </c>
      <c r="G25" s="18" t="s">
        <v>262</v>
      </c>
      <c r="I25" s="68"/>
      <c r="K25" s="289" t="s">
        <v>109</v>
      </c>
      <c r="L25" s="283"/>
      <c r="M25" s="286" t="str">
        <f>IF(G25="","",IF(G25="Not Applicable","Not Applicable",IF(G25="Select Rating","",IF(G25="Distinguished",4,IF(G25="Proficient",3,IF(G25="Basic",2,IF(G25="Unsatisfactory",1)))))))</f>
        <v/>
      </c>
    </row>
    <row r="26" spans="1:14" x14ac:dyDescent="0.2">
      <c r="A26" s="33"/>
      <c r="B26" s="175" t="s">
        <v>668</v>
      </c>
      <c r="C26" s="174" t="str">
        <f>IF(ISNA(VLOOKUP(A25,Tables!$BO$2:$BP$4,2,FALSE)),"",VLOOKUP(A25,Tables!$BO$2:$BP$4,2,FALSE))</f>
        <v/>
      </c>
      <c r="D26" s="175" t="s">
        <v>671</v>
      </c>
      <c r="E26" s="174" t="str">
        <f>IF(ISNA(VLOOKUP(A25,Tables!$BO$14:$BP$16,2,FALSE)),"",VLOOKUP(A25,Tables!$BO$14:$BP$16,2,FALSE))</f>
        <v/>
      </c>
      <c r="F26" s="276"/>
      <c r="G26" s="277"/>
      <c r="I26" s="68"/>
      <c r="K26" s="290"/>
      <c r="L26" s="284"/>
      <c r="M26" s="287"/>
    </row>
    <row r="27" spans="1:14" x14ac:dyDescent="0.2">
      <c r="A27" s="33"/>
      <c r="B27" s="175" t="s">
        <v>669</v>
      </c>
      <c r="C27" s="174" t="str">
        <f>IF(ISNA(VLOOKUP(A25,Tables!$BO$6:$BP$8,2,FALSE)),"",VLOOKUP(A25,Tables!$BO$6:$BP$8,2,FALSE))</f>
        <v/>
      </c>
      <c r="D27" s="175" t="s">
        <v>672</v>
      </c>
      <c r="E27" s="174" t="str">
        <f>IF(ISNA(VLOOKUP(A25,Tables!$BO$18:$BP$20,2,FALSE)),"",VLOOKUP(A25,Tables!$BO$18:$BP$20,2,FALSE))</f>
        <v/>
      </c>
      <c r="F27" s="278"/>
      <c r="G27" s="279"/>
      <c r="I27" s="68"/>
      <c r="K27" s="290"/>
      <c r="L27" s="284"/>
      <c r="M27" s="287"/>
    </row>
    <row r="28" spans="1:14" x14ac:dyDescent="0.2">
      <c r="A28" s="33"/>
      <c r="B28" s="175" t="s">
        <v>670</v>
      </c>
      <c r="C28" s="174" t="str">
        <f>IF(ISNA(VLOOKUP(A25,Tables!$BO$10:$BP$12,2,FALSE)),"",VLOOKUP(A25,Tables!$BO$10:$BP$12,2,FALSE))</f>
        <v/>
      </c>
      <c r="D28" s="175" t="s">
        <v>673</v>
      </c>
      <c r="E28" s="174" t="str">
        <f>IF(ISNA(VLOOKUP(A25,Tables!$BO$22:$BP$24,2,FALSE)),"",VLOOKUP(A25,Tables!$BO$22:$BP$24,2,FALSE))</f>
        <v/>
      </c>
      <c r="F28" s="278"/>
      <c r="G28" s="279"/>
      <c r="I28" s="68"/>
      <c r="K28" s="290"/>
      <c r="L28" s="284"/>
      <c r="M28" s="287"/>
    </row>
    <row r="29" spans="1:14" x14ac:dyDescent="0.2">
      <c r="A29" s="33"/>
      <c r="B29" s="312"/>
      <c r="C29" s="313"/>
      <c r="D29" s="313"/>
      <c r="E29" s="313"/>
      <c r="F29" s="278"/>
      <c r="G29" s="279"/>
      <c r="I29" s="68"/>
      <c r="K29" s="291"/>
      <c r="L29" s="285"/>
      <c r="M29" s="288"/>
    </row>
    <row r="30" spans="1:14" ht="10.15" customHeight="1" x14ac:dyDescent="0.2">
      <c r="A30" s="33"/>
      <c r="B30" s="269"/>
      <c r="C30" s="270"/>
      <c r="D30" s="270"/>
      <c r="E30" s="270"/>
      <c r="F30" s="270"/>
      <c r="G30" s="271"/>
      <c r="I30" s="68"/>
      <c r="K30" s="272"/>
      <c r="L30" s="272"/>
      <c r="M30" s="272"/>
    </row>
    <row r="31" spans="1:14" ht="15.75" x14ac:dyDescent="0.2">
      <c r="B31" s="14" t="s">
        <v>2</v>
      </c>
      <c r="C31" s="14" t="s">
        <v>102</v>
      </c>
      <c r="D31" s="14" t="s">
        <v>103</v>
      </c>
      <c r="E31" s="14" t="s">
        <v>104</v>
      </c>
      <c r="F31" s="14" t="s">
        <v>105</v>
      </c>
      <c r="G31" s="14" t="s">
        <v>101</v>
      </c>
      <c r="I31" s="68"/>
      <c r="K31" s="275"/>
      <c r="L31" s="275"/>
      <c r="M31" s="275"/>
    </row>
    <row r="32" spans="1:14" ht="36" customHeight="1" x14ac:dyDescent="0.2">
      <c r="A32" s="33" t="s">
        <v>603</v>
      </c>
      <c r="B32" s="293" t="s">
        <v>84</v>
      </c>
      <c r="C32" s="293"/>
      <c r="D32" s="293"/>
      <c r="E32" s="293"/>
      <c r="F32" s="293"/>
      <c r="G32" s="15" t="str">
        <f>IF(ISNA(VLOOKUP(M32,Tables!$N$1:$O$402,2,TRUE)),"",VLOOKUP(M32,Tables!$N$1:$O$402,2,TRUE))</f>
        <v/>
      </c>
      <c r="I32" s="68"/>
      <c r="K32" s="80" t="s">
        <v>106</v>
      </c>
      <c r="L32" s="79" t="s">
        <v>474</v>
      </c>
      <c r="M32" s="17" t="str">
        <f>IF(M33="","",IF(M33="Select Rating","",IF(ISERROR(AVERAGE(M33)),"",AVERAGE(M33))))</f>
        <v/>
      </c>
    </row>
    <row r="33" spans="1:13" ht="150" customHeight="1" x14ac:dyDescent="0.2">
      <c r="A33" s="33" t="s">
        <v>604</v>
      </c>
      <c r="B33" s="215" t="s">
        <v>210</v>
      </c>
      <c r="C33" s="214" t="s">
        <v>160</v>
      </c>
      <c r="D33" s="216" t="s">
        <v>110</v>
      </c>
      <c r="E33" s="216" t="s">
        <v>41</v>
      </c>
      <c r="F33" s="214" t="s">
        <v>161</v>
      </c>
      <c r="G33" s="18" t="s">
        <v>262</v>
      </c>
      <c r="I33" s="68"/>
      <c r="K33" s="289" t="s">
        <v>111</v>
      </c>
      <c r="L33" s="283"/>
      <c r="M33" s="286" t="str">
        <f>IF(G33="","",IF(G33="Not Applicable","Not Applicable",IF(G33="Select Rating","",IF(G33="Distinguished",4,IF(G33="Proficient",3,IF(G33="Basic",2,IF(G33="Unsatisfactory",1)))))))</f>
        <v/>
      </c>
    </row>
    <row r="34" spans="1:13" x14ac:dyDescent="0.2">
      <c r="A34" s="33"/>
      <c r="B34" s="175" t="s">
        <v>668</v>
      </c>
      <c r="C34" s="174" t="str">
        <f>IF(ISNA(VLOOKUP(A33,Tables!$BO$2:$BP$4,2,FALSE)),"",VLOOKUP(A33,Tables!$BO$2:$BP$4,2,FALSE))</f>
        <v/>
      </c>
      <c r="D34" s="175" t="s">
        <v>671</v>
      </c>
      <c r="E34" s="174" t="str">
        <f>IF(ISNA(VLOOKUP(A33,Tables!$BO$14:$BP$16,2,FALSE)),"",VLOOKUP(A33,Tables!$BO$14:$BP$16,2,FALSE))</f>
        <v/>
      </c>
      <c r="F34" s="276"/>
      <c r="G34" s="277"/>
      <c r="I34" s="68"/>
      <c r="K34" s="290"/>
      <c r="L34" s="284"/>
      <c r="M34" s="287"/>
    </row>
    <row r="35" spans="1:13" x14ac:dyDescent="0.2">
      <c r="A35" s="33"/>
      <c r="B35" s="175" t="s">
        <v>669</v>
      </c>
      <c r="C35" s="174" t="str">
        <f>IF(ISNA(VLOOKUP(A33,Tables!$BO$6:$BP$8,2,FALSE)),"",VLOOKUP(A33,Tables!$BO$6:$BP$8,2,FALSE))</f>
        <v/>
      </c>
      <c r="D35" s="175" t="s">
        <v>672</v>
      </c>
      <c r="E35" s="174" t="str">
        <f>IF(ISNA(VLOOKUP(A33,Tables!$BO$18:$BP$20,2,FALSE)),"",VLOOKUP(A33,Tables!$BO$18:$BP$20,2,FALSE))</f>
        <v/>
      </c>
      <c r="F35" s="278"/>
      <c r="G35" s="279"/>
      <c r="I35" s="68"/>
      <c r="K35" s="290"/>
      <c r="L35" s="284"/>
      <c r="M35" s="287"/>
    </row>
    <row r="36" spans="1:13" x14ac:dyDescent="0.2">
      <c r="A36" s="33"/>
      <c r="B36" s="175" t="s">
        <v>670</v>
      </c>
      <c r="C36" s="174" t="str">
        <f>IF(ISNA(VLOOKUP(A33,Tables!$BO$10:$BP$12,2,FALSE)),"",VLOOKUP(A33,Tables!$BO$10:$BP$12,2,FALSE))</f>
        <v/>
      </c>
      <c r="D36" s="175" t="s">
        <v>673</v>
      </c>
      <c r="E36" s="174" t="str">
        <f>IF(ISNA(VLOOKUP(A33,Tables!$BO$22:$BP$24,2,FALSE)),"",VLOOKUP(A33,Tables!$BO$22:$BP$24,2,FALSE))</f>
        <v/>
      </c>
      <c r="F36" s="278"/>
      <c r="G36" s="279"/>
      <c r="I36" s="68"/>
      <c r="K36" s="290"/>
      <c r="L36" s="284"/>
      <c r="M36" s="287"/>
    </row>
    <row r="37" spans="1:13" x14ac:dyDescent="0.2">
      <c r="A37" s="33"/>
      <c r="B37" s="312" t="str">
        <f>IF(ISNA(VLOOKUP(A33,Tables!$BT$1:$BU$4,2,FALSE)),"",VLOOKUP(A33,Tables!$BT$1:$BU$4,2,FALSE))</f>
        <v/>
      </c>
      <c r="C37" s="313"/>
      <c r="D37" s="313"/>
      <c r="E37" s="313"/>
      <c r="F37" s="278"/>
      <c r="G37" s="279"/>
      <c r="I37" s="68"/>
      <c r="K37" s="291"/>
      <c r="L37" s="285"/>
      <c r="M37" s="288"/>
    </row>
    <row r="38" spans="1:13" ht="10.15" customHeight="1" x14ac:dyDescent="0.2">
      <c r="A38" s="33"/>
      <c r="B38" s="269"/>
      <c r="C38" s="270"/>
      <c r="D38" s="270"/>
      <c r="E38" s="270"/>
      <c r="F38" s="270"/>
      <c r="G38" s="271"/>
      <c r="I38" s="68"/>
      <c r="K38" s="272"/>
      <c r="L38" s="272"/>
      <c r="M38" s="272"/>
    </row>
    <row r="39" spans="1:13" s="20" customFormat="1" ht="15" customHeight="1" x14ac:dyDescent="0.2">
      <c r="B39" s="338"/>
      <c r="C39" s="338"/>
      <c r="D39" s="338"/>
      <c r="E39" s="338"/>
      <c r="F39" s="338"/>
      <c r="G39" s="338"/>
      <c r="I39" s="68"/>
      <c r="K39" s="81"/>
      <c r="L39" s="321" t="s">
        <v>341</v>
      </c>
      <c r="M39" s="321"/>
    </row>
    <row r="40" spans="1:13" ht="21" x14ac:dyDescent="0.2">
      <c r="B40" s="309" t="s">
        <v>212</v>
      </c>
      <c r="C40" s="309"/>
      <c r="D40" s="309"/>
      <c r="E40" s="309"/>
      <c r="F40" s="292" t="str">
        <f>IF(G41="","",IF(G41="Not Applicable","Not Applicable",VLOOKUP(G41,Tables!$N$1:$O$402,2,TRUE)))</f>
        <v/>
      </c>
      <c r="G40" s="292"/>
      <c r="I40" s="68"/>
      <c r="K40" s="274" t="s">
        <v>266</v>
      </c>
      <c r="L40" s="315" t="str">
        <f>IF(Tables!F13="Not Applicable-Not Applicable-Not Applicable-Not Applicable-Not Applicable-Not Applicable-Not Applicable","Not Applicable",IF(G44="Select Rating","",IF(G50="Select Rating","",IF(G56="Select Rating","",IF(G64="Select Rating","",IF(G72="Select Rating","",IF(G78="Select Rating","",IF(G86="Select Rating","",IF(ISERROR(AVERAGE(M43,M63,M71,M85)),"",AVERAGE(M43,M63,M71,M85))))))))))</f>
        <v/>
      </c>
      <c r="M40" s="316"/>
    </row>
    <row r="41" spans="1:13" ht="48" customHeight="1" x14ac:dyDescent="0.2">
      <c r="B41" s="310" t="s">
        <v>213</v>
      </c>
      <c r="C41" s="310"/>
      <c r="D41" s="310"/>
      <c r="E41" s="310"/>
      <c r="F41" s="12" t="s">
        <v>264</v>
      </c>
      <c r="G41" s="13" t="str">
        <f>L40</f>
        <v/>
      </c>
      <c r="I41" s="68"/>
      <c r="K41" s="274"/>
      <c r="L41" s="315"/>
      <c r="M41" s="316"/>
    </row>
    <row r="42" spans="1:13" ht="15.75" x14ac:dyDescent="0.2">
      <c r="B42" s="14" t="s">
        <v>2</v>
      </c>
      <c r="C42" s="14" t="s">
        <v>102</v>
      </c>
      <c r="D42" s="14" t="s">
        <v>103</v>
      </c>
      <c r="E42" s="14" t="s">
        <v>104</v>
      </c>
      <c r="F42" s="14" t="s">
        <v>105</v>
      </c>
      <c r="G42" s="14" t="s">
        <v>101</v>
      </c>
      <c r="I42" s="68"/>
      <c r="K42" s="274"/>
      <c r="L42" s="315"/>
      <c r="M42" s="316"/>
    </row>
    <row r="43" spans="1:13" ht="36" customHeight="1" x14ac:dyDescent="0.2">
      <c r="A43" s="33" t="s">
        <v>605</v>
      </c>
      <c r="B43" s="293" t="s">
        <v>255</v>
      </c>
      <c r="C43" s="293"/>
      <c r="D43" s="293"/>
      <c r="E43" s="293"/>
      <c r="F43" s="293"/>
      <c r="G43" s="15" t="str">
        <f>IF(ISNA(VLOOKUP(M43,Tables!$N$1:$O$402,2,TRUE)),"",VLOOKUP(M43,Tables!$N$1:$O$402,2,TRUE))</f>
        <v/>
      </c>
      <c r="I43" s="68"/>
      <c r="K43" s="80" t="s">
        <v>106</v>
      </c>
      <c r="L43" s="79" t="s">
        <v>474</v>
      </c>
      <c r="M43" s="208" t="str">
        <f>IF(M44="","",IF(M44="Select Rating","",IF(M50="","",IF(M50="Select Rating","",IF(M56="","",IF(M56="Select Rating","",IF(ISERROR(AVERAGE(M44:M56)),"",AVERAGE(M44:M56))))))))</f>
        <v/>
      </c>
    </row>
    <row r="44" spans="1:13" ht="94.5" customHeight="1" x14ac:dyDescent="0.2">
      <c r="A44" s="33" t="s">
        <v>606</v>
      </c>
      <c r="B44" s="215" t="s">
        <v>522</v>
      </c>
      <c r="C44" s="214" t="s">
        <v>162</v>
      </c>
      <c r="D44" s="214" t="s">
        <v>163</v>
      </c>
      <c r="E44" s="214" t="s">
        <v>164</v>
      </c>
      <c r="F44" s="216" t="s">
        <v>27</v>
      </c>
      <c r="G44" s="18" t="s">
        <v>262</v>
      </c>
      <c r="I44" s="68"/>
      <c r="K44" s="304" t="s">
        <v>112</v>
      </c>
      <c r="L44" s="305"/>
      <c r="M44" s="314" t="str">
        <f>IF(G44="","",IF(G44="Not Applicable","Not Applicable",IF(G44="Select Rating","",IF(G44="Distinguished",4,IF(G44="Proficient",3,IF(G44="Basic",2,IF(G44="Unsatisfactory",1)))))))</f>
        <v/>
      </c>
    </row>
    <row r="45" spans="1:13" x14ac:dyDescent="0.2">
      <c r="A45" s="33"/>
      <c r="B45" s="175" t="s">
        <v>668</v>
      </c>
      <c r="C45" s="174" t="str">
        <f>IF(ISNA(VLOOKUP(A44,Tables!$BO$2:$BP$4,2,FALSE)),"",VLOOKUP(A44,Tables!$BO$2:$BP$4,2,FALSE))</f>
        <v/>
      </c>
      <c r="D45" s="175" t="s">
        <v>671</v>
      </c>
      <c r="E45" s="174" t="str">
        <f>IF(ISNA(VLOOKUP(A44,Tables!$BO$14:$BP$16,2,FALSE)),"",VLOOKUP(A44,Tables!$BO$14:$BP$16,2,FALSE))</f>
        <v/>
      </c>
      <c r="F45" s="276"/>
      <c r="G45" s="277"/>
      <c r="I45" s="68"/>
      <c r="K45" s="304"/>
      <c r="L45" s="305"/>
      <c r="M45" s="314"/>
    </row>
    <row r="46" spans="1:13" x14ac:dyDescent="0.2">
      <c r="A46" s="33"/>
      <c r="B46" s="175" t="s">
        <v>669</v>
      </c>
      <c r="C46" s="174" t="str">
        <f>IF(ISNA(VLOOKUP(A44,Tables!$BO$6:$BP$8,2,FALSE)),"",VLOOKUP(A44,Tables!$BO$6:$BP$8,2,FALSE))</f>
        <v/>
      </c>
      <c r="D46" s="175" t="s">
        <v>672</v>
      </c>
      <c r="E46" s="174" t="str">
        <f>IF(ISNA(VLOOKUP(A44,Tables!$BO$18:$BP$20,2,FALSE)),"",VLOOKUP(A44,Tables!$BO$18:$BP$20,2,FALSE))</f>
        <v/>
      </c>
      <c r="F46" s="278"/>
      <c r="G46" s="279"/>
      <c r="I46" s="68"/>
      <c r="K46" s="304"/>
      <c r="L46" s="305"/>
      <c r="M46" s="314"/>
    </row>
    <row r="47" spans="1:13" x14ac:dyDescent="0.2">
      <c r="A47" s="33"/>
      <c r="B47" s="175" t="s">
        <v>670</v>
      </c>
      <c r="C47" s="174" t="str">
        <f>IF(ISNA(VLOOKUP(A44,Tables!$BO$10:$BP$12,2,FALSE)),"",VLOOKUP(A44,Tables!$BO$10:$BP$12,2,FALSE))</f>
        <v/>
      </c>
      <c r="D47" s="175" t="s">
        <v>673</v>
      </c>
      <c r="E47" s="174" t="str">
        <f>IF(ISNA(VLOOKUP(A44,Tables!$BO$22:$BP$24,2,FALSE)),"",VLOOKUP(A44,Tables!$BO$22:$BP$24,2,FALSE))</f>
        <v/>
      </c>
      <c r="F47" s="278"/>
      <c r="G47" s="279"/>
      <c r="I47" s="68"/>
      <c r="K47" s="304"/>
      <c r="L47" s="305"/>
      <c r="M47" s="314"/>
    </row>
    <row r="48" spans="1:13" ht="12.75" customHeight="1" x14ac:dyDescent="0.2">
      <c r="A48" s="33"/>
      <c r="B48" s="312"/>
      <c r="C48" s="313"/>
      <c r="D48" s="313"/>
      <c r="E48" s="313"/>
      <c r="F48" s="278"/>
      <c r="G48" s="279"/>
      <c r="I48" s="68"/>
      <c r="K48" s="304"/>
      <c r="L48" s="305"/>
      <c r="M48" s="314"/>
    </row>
    <row r="49" spans="1:13" ht="10.15" customHeight="1" x14ac:dyDescent="0.2">
      <c r="A49" s="33"/>
      <c r="B49" s="269"/>
      <c r="C49" s="270"/>
      <c r="D49" s="270"/>
      <c r="E49" s="270"/>
      <c r="F49" s="270"/>
      <c r="G49" s="271"/>
      <c r="I49" s="68"/>
      <c r="K49" s="327"/>
      <c r="L49" s="328"/>
      <c r="M49" s="329"/>
    </row>
    <row r="50" spans="1:13" ht="183" customHeight="1" x14ac:dyDescent="0.2">
      <c r="A50" s="33" t="s">
        <v>607</v>
      </c>
      <c r="B50" s="215" t="s">
        <v>523</v>
      </c>
      <c r="C50" s="216" t="s">
        <v>113</v>
      </c>
      <c r="D50" s="216" t="s">
        <v>114</v>
      </c>
      <c r="E50" s="216" t="s">
        <v>115</v>
      </c>
      <c r="F50" s="216" t="s">
        <v>28</v>
      </c>
      <c r="G50" s="18" t="s">
        <v>262</v>
      </c>
      <c r="I50" s="68"/>
      <c r="K50" s="280" t="s">
        <v>165</v>
      </c>
      <c r="L50" s="283"/>
      <c r="M50" s="301" t="str">
        <f>IF(G50="","",IF(G50="Not Applicable","Not Applicable",IF(G50="Select Rating","",IF(G50="Distinguished",4,IF(G50="Proficient",3,IF(G50="Basic",2,IF(G50="Unsatisfactory",1)))))))</f>
        <v/>
      </c>
    </row>
    <row r="51" spans="1:13" x14ac:dyDescent="0.2">
      <c r="A51" s="33"/>
      <c r="B51" s="175" t="s">
        <v>668</v>
      </c>
      <c r="C51" s="174" t="str">
        <f>IF(ISNA(VLOOKUP(A50,Tables!$BO$2:$BP$4,2,FALSE)),"",VLOOKUP(A50,Tables!$BO$2:$BP$4,2,FALSE))</f>
        <v/>
      </c>
      <c r="D51" s="175" t="s">
        <v>671</v>
      </c>
      <c r="E51" s="174" t="str">
        <f>IF(ISNA(VLOOKUP(A50,Tables!$BO$14:$BP$16,2,FALSE)),"",VLOOKUP(A50,Tables!$BO$14:$BP$16,2,FALSE))</f>
        <v/>
      </c>
      <c r="F51" s="276"/>
      <c r="G51" s="277"/>
      <c r="I51" s="68"/>
      <c r="K51" s="281"/>
      <c r="L51" s="284"/>
      <c r="M51" s="302"/>
    </row>
    <row r="52" spans="1:13" x14ac:dyDescent="0.2">
      <c r="A52" s="33"/>
      <c r="B52" s="175" t="s">
        <v>669</v>
      </c>
      <c r="C52" s="174" t="str">
        <f>IF(ISNA(VLOOKUP(A50,Tables!$BO$6:$BP$8,2,FALSE)),"",VLOOKUP(A50,Tables!$BO$6:$BP$8,2,FALSE))</f>
        <v/>
      </c>
      <c r="D52" s="175" t="s">
        <v>672</v>
      </c>
      <c r="E52" s="174" t="str">
        <f>IF(ISNA(VLOOKUP(A50,Tables!$BO$18:$BP$20,2,FALSE)),"",VLOOKUP(A50,Tables!$BO$18:$BP$20,2,FALSE))</f>
        <v/>
      </c>
      <c r="F52" s="278"/>
      <c r="G52" s="279"/>
      <c r="I52" s="68"/>
      <c r="K52" s="281"/>
      <c r="L52" s="284"/>
      <c r="M52" s="302"/>
    </row>
    <row r="53" spans="1:13" x14ac:dyDescent="0.2">
      <c r="A53" s="33"/>
      <c r="B53" s="175" t="s">
        <v>670</v>
      </c>
      <c r="C53" s="174" t="str">
        <f>IF(ISNA(VLOOKUP(A50,Tables!$BO$10:$BP$12,2,FALSE)),"",VLOOKUP(A50,Tables!$BO$10:$BP$12,2,FALSE))</f>
        <v/>
      </c>
      <c r="D53" s="175" t="s">
        <v>673</v>
      </c>
      <c r="E53" s="174" t="str">
        <f>IF(ISNA(VLOOKUP(A50,Tables!$BO$22:$BP$24,2,FALSE)),"",VLOOKUP(A50,Tables!$BO$22:$BP$24,2,FALSE))</f>
        <v/>
      </c>
      <c r="F53" s="278"/>
      <c r="G53" s="279"/>
      <c r="I53" s="68"/>
      <c r="K53" s="281"/>
      <c r="L53" s="284"/>
      <c r="M53" s="302"/>
    </row>
    <row r="54" spans="1:13" x14ac:dyDescent="0.2">
      <c r="A54" s="33"/>
      <c r="B54" s="312"/>
      <c r="C54" s="313"/>
      <c r="D54" s="313"/>
      <c r="E54" s="313"/>
      <c r="F54" s="278"/>
      <c r="G54" s="279"/>
      <c r="I54" s="68"/>
      <c r="K54" s="282"/>
      <c r="L54" s="285"/>
      <c r="M54" s="303"/>
    </row>
    <row r="55" spans="1:13" ht="10.15" customHeight="1" x14ac:dyDescent="0.2">
      <c r="A55" s="33"/>
      <c r="B55" s="269"/>
      <c r="C55" s="270"/>
      <c r="D55" s="270"/>
      <c r="E55" s="270"/>
      <c r="F55" s="270"/>
      <c r="G55" s="271"/>
      <c r="I55" s="68"/>
      <c r="K55" s="273"/>
      <c r="L55" s="273"/>
      <c r="M55" s="273"/>
    </row>
    <row r="56" spans="1:13" ht="201" customHeight="1" x14ac:dyDescent="0.2">
      <c r="A56" s="33" t="s">
        <v>608</v>
      </c>
      <c r="B56" s="215" t="s">
        <v>94</v>
      </c>
      <c r="C56" s="216" t="s">
        <v>116</v>
      </c>
      <c r="D56" s="216" t="s">
        <v>42</v>
      </c>
      <c r="E56" s="216" t="s">
        <v>43</v>
      </c>
      <c r="F56" s="216" t="s">
        <v>29</v>
      </c>
      <c r="G56" s="18" t="s">
        <v>262</v>
      </c>
      <c r="I56" s="68"/>
      <c r="K56" s="289" t="s">
        <v>117</v>
      </c>
      <c r="L56" s="283"/>
      <c r="M56" s="301" t="str">
        <f>IF(G56="","",IF(G56="Not Applicable","Not Applicable",IF(G56="Select Rating","",IF(G56="Distinguished",4,IF(G56="Proficient",3,IF(G56="Basic",2,IF(G56="Unsatisfactory",1)))))))</f>
        <v/>
      </c>
    </row>
    <row r="57" spans="1:13" x14ac:dyDescent="0.2">
      <c r="A57" s="33"/>
      <c r="B57" s="175" t="s">
        <v>668</v>
      </c>
      <c r="C57" s="174" t="str">
        <f>IF(ISNA(VLOOKUP(A56,Tables!$BO$2:$BP$4,2,FALSE)),"",VLOOKUP(A56,Tables!$BO$2:$BP$4,2,FALSE))</f>
        <v/>
      </c>
      <c r="D57" s="175" t="s">
        <v>671</v>
      </c>
      <c r="E57" s="174" t="str">
        <f>IF(ISNA(VLOOKUP(A56,Tables!$BO$14:$BP$16,2,FALSE)),"",VLOOKUP(A56,Tables!$BO$14:$BP$16,2,FALSE))</f>
        <v/>
      </c>
      <c r="F57" s="276"/>
      <c r="G57" s="277"/>
      <c r="I57" s="68"/>
      <c r="K57" s="290"/>
      <c r="L57" s="284"/>
      <c r="M57" s="302"/>
    </row>
    <row r="58" spans="1:13" x14ac:dyDescent="0.2">
      <c r="A58" s="33"/>
      <c r="B58" s="175" t="s">
        <v>669</v>
      </c>
      <c r="C58" s="174" t="str">
        <f>IF(ISNA(VLOOKUP(A56,Tables!$BO$6:$BP$8,2,FALSE)),"",VLOOKUP(A56,Tables!$BO$6:$BP$8,2,FALSE))</f>
        <v/>
      </c>
      <c r="D58" s="175" t="s">
        <v>672</v>
      </c>
      <c r="E58" s="174" t="str">
        <f>IF(ISNA(VLOOKUP(A56,Tables!$BO$18:$BP$20,2,FALSE)),"",VLOOKUP(A56,Tables!$BO$18:$BP$20,2,FALSE))</f>
        <v/>
      </c>
      <c r="F58" s="278"/>
      <c r="G58" s="279"/>
      <c r="I58" s="68"/>
      <c r="K58" s="290"/>
      <c r="L58" s="284"/>
      <c r="M58" s="302"/>
    </row>
    <row r="59" spans="1:13" x14ac:dyDescent="0.2">
      <c r="A59" s="33"/>
      <c r="B59" s="175" t="s">
        <v>670</v>
      </c>
      <c r="C59" s="174" t="str">
        <f>IF(ISNA(VLOOKUP(A56,Tables!$BO$10:$BP$12,2,FALSE)),"",VLOOKUP(A56,Tables!$BO$10:$BP$12,2,FALSE))</f>
        <v/>
      </c>
      <c r="D59" s="175" t="s">
        <v>673</v>
      </c>
      <c r="E59" s="174" t="str">
        <f>IF(ISNA(VLOOKUP(A56,Tables!$BO$22:$BP$24,2,FALSE)),"",VLOOKUP(A56,Tables!$BO$22:$BP$24,2,FALSE))</f>
        <v/>
      </c>
      <c r="F59" s="278"/>
      <c r="G59" s="279"/>
      <c r="I59" s="68"/>
      <c r="K59" s="290"/>
      <c r="L59" s="284"/>
      <c r="M59" s="302"/>
    </row>
    <row r="60" spans="1:13" ht="12.75" customHeight="1" x14ac:dyDescent="0.2">
      <c r="A60" s="33"/>
      <c r="B60" s="312"/>
      <c r="C60" s="313"/>
      <c r="D60" s="313"/>
      <c r="E60" s="313"/>
      <c r="F60" s="278"/>
      <c r="G60" s="279"/>
      <c r="I60" s="68"/>
      <c r="K60" s="291"/>
      <c r="L60" s="285"/>
      <c r="M60" s="303"/>
    </row>
    <row r="61" spans="1:13" ht="10.15" customHeight="1" x14ac:dyDescent="0.2">
      <c r="A61" s="33"/>
      <c r="B61" s="269"/>
      <c r="C61" s="270"/>
      <c r="D61" s="270"/>
      <c r="E61" s="270"/>
      <c r="F61" s="270"/>
      <c r="G61" s="271"/>
      <c r="I61" s="68"/>
      <c r="K61" s="272"/>
      <c r="L61" s="272"/>
      <c r="M61" s="272"/>
    </row>
    <row r="62" spans="1:13" ht="15.75" x14ac:dyDescent="0.2">
      <c r="B62" s="14" t="s">
        <v>2</v>
      </c>
      <c r="C62" s="14" t="s">
        <v>102</v>
      </c>
      <c r="D62" s="14" t="s">
        <v>103</v>
      </c>
      <c r="E62" s="14" t="s">
        <v>104</v>
      </c>
      <c r="F62" s="14" t="s">
        <v>105</v>
      </c>
      <c r="G62" s="14" t="s">
        <v>101</v>
      </c>
      <c r="I62" s="68"/>
      <c r="K62" s="275"/>
      <c r="L62" s="275"/>
      <c r="M62" s="275"/>
    </row>
    <row r="63" spans="1:13" ht="36" customHeight="1" x14ac:dyDescent="0.2">
      <c r="A63" s="33" t="s">
        <v>609</v>
      </c>
      <c r="B63" s="293" t="s">
        <v>215</v>
      </c>
      <c r="C63" s="293"/>
      <c r="D63" s="293"/>
      <c r="E63" s="293"/>
      <c r="F63" s="293"/>
      <c r="G63" s="15" t="str">
        <f>IF(ISNA(VLOOKUP(M63,Tables!$N$1:$O$402,2,TRUE)),"",VLOOKUP(M63,Tables!$N$1:$O$402,2,TRUE))</f>
        <v/>
      </c>
      <c r="I63" s="68"/>
      <c r="K63" s="80" t="s">
        <v>106</v>
      </c>
      <c r="L63" s="79" t="s">
        <v>474</v>
      </c>
      <c r="M63" s="208" t="str">
        <f>IF(M64="","",IF(M64="Select Rating","",IF(ISERROR(AVERAGE(M64)),"",AVERAGE(M64))))</f>
        <v/>
      </c>
    </row>
    <row r="64" spans="1:13" ht="146.25" x14ac:dyDescent="0.2">
      <c r="A64" s="33" t="s">
        <v>610</v>
      </c>
      <c r="B64" s="215" t="s">
        <v>298</v>
      </c>
      <c r="C64" s="216" t="s">
        <v>223</v>
      </c>
      <c r="D64" s="216" t="s">
        <v>224</v>
      </c>
      <c r="E64" s="216" t="s">
        <v>225</v>
      </c>
      <c r="F64" s="216" t="s">
        <v>226</v>
      </c>
      <c r="G64" s="18" t="s">
        <v>262</v>
      </c>
      <c r="I64" s="68"/>
      <c r="K64" s="289" t="s">
        <v>227</v>
      </c>
      <c r="L64" s="283"/>
      <c r="M64" s="301" t="str">
        <f>IF(G64="","",IF(G64="Not Applicable","Not Applicable",IF(G64="Select Rating","",IF(G64="Distinguished",4,IF(G64="Proficient",3,IF(G64="Basic",2,IF(G64="Unsatisfactory",1)))))))</f>
        <v/>
      </c>
    </row>
    <row r="65" spans="1:13" x14ac:dyDescent="0.2">
      <c r="A65" s="33"/>
      <c r="B65" s="175" t="s">
        <v>668</v>
      </c>
      <c r="C65" s="174" t="str">
        <f>IF(ISNA(VLOOKUP(A64,Tables!$BO$2:$BP$4,2,FALSE)),"",VLOOKUP(A64,Tables!$BO$2:$BP$4,2,FALSE))</f>
        <v/>
      </c>
      <c r="D65" s="175" t="s">
        <v>671</v>
      </c>
      <c r="E65" s="174" t="str">
        <f>IF(ISNA(VLOOKUP(A64,Tables!$BO$14:$BP$16,2,FALSE)),"",VLOOKUP(A64,Tables!$BO$14:$BP$16,2,FALSE))</f>
        <v/>
      </c>
      <c r="F65" s="276"/>
      <c r="G65" s="277"/>
      <c r="I65" s="68"/>
      <c r="K65" s="290"/>
      <c r="L65" s="284"/>
      <c r="M65" s="302"/>
    </row>
    <row r="66" spans="1:13" x14ac:dyDescent="0.2">
      <c r="A66" s="33"/>
      <c r="B66" s="175" t="s">
        <v>669</v>
      </c>
      <c r="C66" s="174" t="str">
        <f>IF(ISNA(VLOOKUP(A64,Tables!$BO$6:$BP$8,2,FALSE)),"",VLOOKUP(A64,Tables!$BO$6:$BP$8,2,FALSE))</f>
        <v/>
      </c>
      <c r="D66" s="175" t="s">
        <v>672</v>
      </c>
      <c r="E66" s="174" t="str">
        <f>IF(ISNA(VLOOKUP(A64,Tables!$BO$18:$BP$20,2,FALSE)),"",VLOOKUP(A64,Tables!$BO$18:$BP$20,2,FALSE))</f>
        <v/>
      </c>
      <c r="F66" s="278"/>
      <c r="G66" s="279"/>
      <c r="I66" s="68"/>
      <c r="K66" s="290"/>
      <c r="L66" s="284"/>
      <c r="M66" s="302"/>
    </row>
    <row r="67" spans="1:13" x14ac:dyDescent="0.2">
      <c r="A67" s="33"/>
      <c r="B67" s="175" t="s">
        <v>670</v>
      </c>
      <c r="C67" s="174" t="str">
        <f>IF(ISNA(VLOOKUP(A64,Tables!$BO$10:$BP$12,2,FALSE)),"",VLOOKUP(A64,Tables!$BO$10:$BP$12,2,FALSE))</f>
        <v/>
      </c>
      <c r="D67" s="175" t="s">
        <v>673</v>
      </c>
      <c r="E67" s="174" t="str">
        <f>IF(ISNA(VLOOKUP(A64,Tables!$BO$22:$BP$24,2,FALSE)),"",VLOOKUP(A64,Tables!$BO$22:$BP$24,2,FALSE))</f>
        <v/>
      </c>
      <c r="F67" s="278"/>
      <c r="G67" s="279"/>
      <c r="I67" s="68"/>
      <c r="K67" s="290"/>
      <c r="L67" s="284"/>
      <c r="M67" s="302"/>
    </row>
    <row r="68" spans="1:13" x14ac:dyDescent="0.2">
      <c r="A68" s="33"/>
      <c r="B68" s="312"/>
      <c r="C68" s="313"/>
      <c r="D68" s="313"/>
      <c r="E68" s="313"/>
      <c r="F68" s="278"/>
      <c r="G68" s="279"/>
      <c r="I68" s="68"/>
      <c r="K68" s="291"/>
      <c r="L68" s="285"/>
      <c r="M68" s="303"/>
    </row>
    <row r="69" spans="1:13" ht="10.15" customHeight="1" x14ac:dyDescent="0.2">
      <c r="A69" s="33"/>
      <c r="B69" s="269"/>
      <c r="C69" s="270"/>
      <c r="D69" s="270"/>
      <c r="E69" s="270"/>
      <c r="F69" s="270"/>
      <c r="G69" s="271"/>
      <c r="I69" s="68"/>
      <c r="K69" s="272"/>
      <c r="L69" s="272"/>
      <c r="M69" s="272"/>
    </row>
    <row r="70" spans="1:13" ht="15.75" x14ac:dyDescent="0.2">
      <c r="B70" s="14" t="s">
        <v>2</v>
      </c>
      <c r="C70" s="14" t="s">
        <v>102</v>
      </c>
      <c r="D70" s="14" t="s">
        <v>103</v>
      </c>
      <c r="E70" s="14" t="s">
        <v>104</v>
      </c>
      <c r="F70" s="14" t="s">
        <v>105</v>
      </c>
      <c r="G70" s="14" t="s">
        <v>101</v>
      </c>
      <c r="I70" s="68"/>
      <c r="K70" s="275"/>
      <c r="L70" s="275"/>
      <c r="M70" s="275"/>
    </row>
    <row r="71" spans="1:13" ht="36" customHeight="1" x14ac:dyDescent="0.2">
      <c r="A71" s="33" t="s">
        <v>611</v>
      </c>
      <c r="B71" s="293" t="s">
        <v>85</v>
      </c>
      <c r="C71" s="293"/>
      <c r="D71" s="293"/>
      <c r="E71" s="293"/>
      <c r="F71" s="293"/>
      <c r="G71" s="15" t="str">
        <f>IF(ISNA(VLOOKUP(M71,Tables!$N$1:$O$402,2,TRUE)),"",VLOOKUP(M71,Tables!$N$1:$O$402,2,TRUE))</f>
        <v/>
      </c>
      <c r="I71" s="68"/>
      <c r="K71" s="80" t="s">
        <v>106</v>
      </c>
      <c r="L71" s="79" t="s">
        <v>474</v>
      </c>
      <c r="M71" s="208" t="str">
        <f>IF(M72="","",IF(M72="Select Rating","",IF(M78="","",IF(M78="Select Rating","",IF(ISERROR(AVERAGE(M72:M78)),"",AVERAGE(M72:M78))))))</f>
        <v/>
      </c>
    </row>
    <row r="72" spans="1:13" ht="229.5" x14ac:dyDescent="0.2">
      <c r="A72" s="33" t="s">
        <v>612</v>
      </c>
      <c r="B72" s="215" t="s">
        <v>524</v>
      </c>
      <c r="C72" s="216" t="s">
        <v>118</v>
      </c>
      <c r="D72" s="216" t="s">
        <v>119</v>
      </c>
      <c r="E72" s="216" t="s">
        <v>120</v>
      </c>
      <c r="F72" s="216" t="s">
        <v>66</v>
      </c>
      <c r="G72" s="18" t="s">
        <v>262</v>
      </c>
      <c r="I72" s="68"/>
      <c r="K72" s="289" t="s">
        <v>121</v>
      </c>
      <c r="L72" s="283"/>
      <c r="M72" s="301" t="str">
        <f>IF(G72="","",IF(G72="Not Applicable","Not Applicable",IF(G72="Select Rating","",IF(G72="Distinguished",4,IF(G72="Proficient",3,IF(G72="Basic",2,IF(G72="Unsatisfactory",1)))))))</f>
        <v/>
      </c>
    </row>
    <row r="73" spans="1:13" x14ac:dyDescent="0.2">
      <c r="A73" s="33"/>
      <c r="B73" s="175" t="s">
        <v>668</v>
      </c>
      <c r="C73" s="174" t="str">
        <f>IF(ISNA(VLOOKUP(A72,Tables!$BO$2:$BP$4,2,FALSE)),"",VLOOKUP(A72,Tables!$BO$2:$BP$4,2,FALSE))</f>
        <v/>
      </c>
      <c r="D73" s="175" t="s">
        <v>671</v>
      </c>
      <c r="E73" s="174" t="str">
        <f>IF(ISNA(VLOOKUP(A72,Tables!$BO$14:$BP$16,2,FALSE)),"",VLOOKUP(A72,Tables!$BO$14:$BP$16,2,FALSE))</f>
        <v/>
      </c>
      <c r="F73" s="276"/>
      <c r="G73" s="277"/>
      <c r="I73" s="68"/>
      <c r="K73" s="290"/>
      <c r="L73" s="284"/>
      <c r="M73" s="302"/>
    </row>
    <row r="74" spans="1:13" x14ac:dyDescent="0.2">
      <c r="A74" s="33"/>
      <c r="B74" s="175" t="s">
        <v>669</v>
      </c>
      <c r="C74" s="174" t="str">
        <f>IF(ISNA(VLOOKUP(A72,Tables!$BO$6:$BP$8,2,FALSE)),"",VLOOKUP(A72,Tables!$BO$6:$BP$8,2,FALSE))</f>
        <v/>
      </c>
      <c r="D74" s="175" t="s">
        <v>672</v>
      </c>
      <c r="E74" s="174" t="str">
        <f>IF(ISNA(VLOOKUP(A72,Tables!$BO$18:$BP$20,2,FALSE)),"",VLOOKUP(A72,Tables!$BO$18:$BP$20,2,FALSE))</f>
        <v/>
      </c>
      <c r="F74" s="278"/>
      <c r="G74" s="279"/>
      <c r="I74" s="68"/>
      <c r="K74" s="290"/>
      <c r="L74" s="284"/>
      <c r="M74" s="302"/>
    </row>
    <row r="75" spans="1:13" x14ac:dyDescent="0.2">
      <c r="A75" s="33"/>
      <c r="B75" s="175" t="s">
        <v>670</v>
      </c>
      <c r="C75" s="174" t="str">
        <f>IF(ISNA(VLOOKUP(A72,Tables!$BO$10:$BP$12,2,FALSE)),"",VLOOKUP(A72,Tables!$BO$10:$BP$12,2,FALSE))</f>
        <v/>
      </c>
      <c r="D75" s="175" t="s">
        <v>673</v>
      </c>
      <c r="E75" s="174" t="str">
        <f>IF(ISNA(VLOOKUP(A72,Tables!$BO$22:$BP$24,2,FALSE)),"",VLOOKUP(A72,Tables!$BO$22:$BP$24,2,FALSE))</f>
        <v/>
      </c>
      <c r="F75" s="278"/>
      <c r="G75" s="279"/>
      <c r="I75" s="68"/>
      <c r="K75" s="290"/>
      <c r="L75" s="284"/>
      <c r="M75" s="302"/>
    </row>
    <row r="76" spans="1:13" ht="12.75" customHeight="1" x14ac:dyDescent="0.2">
      <c r="A76" s="33"/>
      <c r="B76" s="312"/>
      <c r="C76" s="313"/>
      <c r="D76" s="313"/>
      <c r="E76" s="313"/>
      <c r="F76" s="278"/>
      <c r="G76" s="279"/>
      <c r="I76" s="68"/>
      <c r="K76" s="291"/>
      <c r="L76" s="285"/>
      <c r="M76" s="303"/>
    </row>
    <row r="77" spans="1:13" ht="10.15" customHeight="1" x14ac:dyDescent="0.2">
      <c r="A77" s="33"/>
      <c r="B77" s="269"/>
      <c r="C77" s="270"/>
      <c r="D77" s="270"/>
      <c r="E77" s="270"/>
      <c r="F77" s="270"/>
      <c r="G77" s="271"/>
      <c r="I77" s="68"/>
      <c r="K77" s="272"/>
      <c r="L77" s="272"/>
      <c r="M77" s="272"/>
    </row>
    <row r="78" spans="1:13" ht="147.75" customHeight="1" x14ac:dyDescent="0.2">
      <c r="A78" s="33" t="s">
        <v>613</v>
      </c>
      <c r="B78" s="215" t="s">
        <v>525</v>
      </c>
      <c r="C78" s="216" t="s">
        <v>63</v>
      </c>
      <c r="D78" s="214" t="s">
        <v>166</v>
      </c>
      <c r="E78" s="216" t="s">
        <v>16</v>
      </c>
      <c r="F78" s="216" t="s">
        <v>30</v>
      </c>
      <c r="G78" s="18" t="s">
        <v>262</v>
      </c>
      <c r="I78" s="68"/>
      <c r="K78" s="304" t="s">
        <v>122</v>
      </c>
      <c r="L78" s="305"/>
      <c r="M78" s="314" t="str">
        <f>IF(G78="","",IF(G78="Not Applicable","Not Applicable",IF(G78="Select Rating","",IF(G78="Distinguished",4,IF(G78="Proficient",3,IF(G78="Basic",2,IF(G78="Unsatisfactory",1)))))))</f>
        <v/>
      </c>
    </row>
    <row r="79" spans="1:13" x14ac:dyDescent="0.2">
      <c r="A79" s="33"/>
      <c r="B79" s="175" t="s">
        <v>668</v>
      </c>
      <c r="C79" s="174" t="str">
        <f>IF(ISNA(VLOOKUP(A78,Tables!$BO$2:$BP$4,2,FALSE)),"",VLOOKUP(A78,Tables!$BO$2:$BP$4,2,FALSE))</f>
        <v/>
      </c>
      <c r="D79" s="175" t="s">
        <v>671</v>
      </c>
      <c r="E79" s="174" t="str">
        <f>IF(ISNA(VLOOKUP(A78,Tables!$BO$14:$BP$16,2,FALSE)),"",VLOOKUP(A78,Tables!$BO$14:$BP$16,2,FALSE))</f>
        <v/>
      </c>
      <c r="F79" s="276"/>
      <c r="G79" s="277"/>
      <c r="I79" s="68"/>
      <c r="K79" s="304"/>
      <c r="L79" s="305"/>
      <c r="M79" s="314"/>
    </row>
    <row r="80" spans="1:13" x14ac:dyDescent="0.2">
      <c r="A80" s="33"/>
      <c r="B80" s="175" t="s">
        <v>669</v>
      </c>
      <c r="C80" s="174" t="str">
        <f>IF(ISNA(VLOOKUP(A78,Tables!$BO$6:$BP$8,2,FALSE)),"",VLOOKUP(A78,Tables!$BO$6:$BP$8,2,FALSE))</f>
        <v/>
      </c>
      <c r="D80" s="175" t="s">
        <v>672</v>
      </c>
      <c r="E80" s="174" t="str">
        <f>IF(ISNA(VLOOKUP(A78,Tables!$BO$18:$BP$20,2,FALSE)),"",VLOOKUP(A78,Tables!$BO$18:$BP$20,2,FALSE))</f>
        <v/>
      </c>
      <c r="F80" s="278"/>
      <c r="G80" s="279"/>
      <c r="I80" s="68"/>
      <c r="K80" s="304"/>
      <c r="L80" s="305"/>
      <c r="M80" s="314"/>
    </row>
    <row r="81" spans="1:13" x14ac:dyDescent="0.2">
      <c r="A81" s="33"/>
      <c r="B81" s="175" t="s">
        <v>670</v>
      </c>
      <c r="C81" s="174" t="str">
        <f>IF(ISNA(VLOOKUP(A78,Tables!$BO$10:$BP$12,2,FALSE)),"",VLOOKUP(A78,Tables!$BO$10:$BP$12,2,FALSE))</f>
        <v/>
      </c>
      <c r="D81" s="175" t="s">
        <v>673</v>
      </c>
      <c r="E81" s="174" t="str">
        <f>IF(ISNA(VLOOKUP(A78,Tables!$BO$22:$BP$24,2,FALSE)),"",VLOOKUP(A78,Tables!$BO$22:$BP$24,2,FALSE))</f>
        <v/>
      </c>
      <c r="F81" s="278"/>
      <c r="G81" s="279"/>
      <c r="I81" s="68"/>
      <c r="K81" s="304"/>
      <c r="L81" s="305"/>
      <c r="M81" s="314"/>
    </row>
    <row r="82" spans="1:13" x14ac:dyDescent="0.2">
      <c r="A82" s="33"/>
      <c r="B82" s="312"/>
      <c r="C82" s="313"/>
      <c r="D82" s="313"/>
      <c r="E82" s="313"/>
      <c r="F82" s="278"/>
      <c r="G82" s="279"/>
      <c r="I82" s="68"/>
      <c r="K82" s="304"/>
      <c r="L82" s="305"/>
      <c r="M82" s="314"/>
    </row>
    <row r="83" spans="1:13" ht="10.15" customHeight="1" x14ac:dyDescent="0.2">
      <c r="A83" s="33"/>
      <c r="B83" s="269"/>
      <c r="C83" s="270"/>
      <c r="D83" s="270"/>
      <c r="E83" s="270"/>
      <c r="F83" s="270"/>
      <c r="G83" s="271"/>
      <c r="I83" s="68"/>
      <c r="K83" s="294"/>
      <c r="L83" s="295"/>
      <c r="M83" s="296"/>
    </row>
    <row r="84" spans="1:13" ht="15.75" x14ac:dyDescent="0.2">
      <c r="B84" s="14" t="s">
        <v>2</v>
      </c>
      <c r="C84" s="14" t="s">
        <v>102</v>
      </c>
      <c r="D84" s="14" t="s">
        <v>103</v>
      </c>
      <c r="E84" s="14" t="s">
        <v>104</v>
      </c>
      <c r="F84" s="14" t="s">
        <v>105</v>
      </c>
      <c r="G84" s="14" t="s">
        <v>101</v>
      </c>
      <c r="I84" s="68"/>
      <c r="K84" s="275"/>
      <c r="L84" s="275"/>
      <c r="M84" s="275"/>
    </row>
    <row r="85" spans="1:13" ht="36" customHeight="1" x14ac:dyDescent="0.2">
      <c r="A85" s="33" t="s">
        <v>614</v>
      </c>
      <c r="B85" s="293" t="s">
        <v>470</v>
      </c>
      <c r="C85" s="293"/>
      <c r="D85" s="293"/>
      <c r="E85" s="293"/>
      <c r="F85" s="293"/>
      <c r="G85" s="15" t="str">
        <f>IF(ISNA(VLOOKUP(M85,Tables!$N$1:$O$402,2,TRUE)),"",VLOOKUP(M85,Tables!$N$1:$O$402,2,TRUE))</f>
        <v/>
      </c>
      <c r="I85" s="68"/>
      <c r="K85" s="80" t="s">
        <v>106</v>
      </c>
      <c r="L85" s="79" t="s">
        <v>474</v>
      </c>
      <c r="M85" s="208" t="str">
        <f>IF(M86="","",IF(M86="Select Rating","",IF(ISERROR(AVERAGE(M86)),"",AVERAGE(M86))))</f>
        <v/>
      </c>
    </row>
    <row r="86" spans="1:13" ht="96.75" customHeight="1" x14ac:dyDescent="0.2">
      <c r="A86" s="33" t="s">
        <v>615</v>
      </c>
      <c r="B86" s="217" t="s">
        <v>526</v>
      </c>
      <c r="C86" s="218" t="s">
        <v>228</v>
      </c>
      <c r="D86" s="219" t="s">
        <v>229</v>
      </c>
      <c r="E86" s="220" t="s">
        <v>230</v>
      </c>
      <c r="F86" s="220" t="s">
        <v>231</v>
      </c>
      <c r="G86" s="18" t="s">
        <v>262</v>
      </c>
      <c r="I86" s="68"/>
      <c r="K86" s="298" t="s">
        <v>232</v>
      </c>
      <c r="L86" s="283"/>
      <c r="M86" s="301" t="str">
        <f>IF(G86="","",IF(G86="Not Applicable","Not Applicable",IF(G86="Select Rating","",IF(G86="Distinguished",4,IF(G86="Proficient",3,IF(G86="Basic",2,IF(G86="Unsatisfactory",1)))))))</f>
        <v/>
      </c>
    </row>
    <row r="87" spans="1:13" x14ac:dyDescent="0.2">
      <c r="A87" s="33"/>
      <c r="B87" s="175" t="s">
        <v>668</v>
      </c>
      <c r="C87" s="174" t="str">
        <f>IF(ISNA(VLOOKUP(A86,Tables!$BO$2:$BP$4,2,FALSE)),"",VLOOKUP(A86,Tables!$BO$2:$BP$4,2,FALSE))</f>
        <v/>
      </c>
      <c r="D87" s="175" t="s">
        <v>671</v>
      </c>
      <c r="E87" s="174" t="str">
        <f>IF(ISNA(VLOOKUP(A86,Tables!$BO$14:$BP$16,2,FALSE)),"",VLOOKUP(A86,Tables!$BO$14:$BP$16,2,FALSE))</f>
        <v/>
      </c>
      <c r="F87" s="276"/>
      <c r="G87" s="277"/>
      <c r="I87" s="68"/>
      <c r="K87" s="299"/>
      <c r="L87" s="284"/>
      <c r="M87" s="302"/>
    </row>
    <row r="88" spans="1:13" x14ac:dyDescent="0.2">
      <c r="A88" s="33"/>
      <c r="B88" s="175" t="s">
        <v>669</v>
      </c>
      <c r="C88" s="174" t="str">
        <f>IF(ISNA(VLOOKUP(A86,Tables!$BO$6:$BP$8,2,FALSE)),"",VLOOKUP(A86,Tables!$BO$6:$BP$8,2,FALSE))</f>
        <v/>
      </c>
      <c r="D88" s="175" t="s">
        <v>672</v>
      </c>
      <c r="E88" s="174" t="str">
        <f>IF(ISNA(VLOOKUP(A86,Tables!$BO$18:$BP$20,2,FALSE)),"",VLOOKUP(A86,Tables!$BO$18:$BP$20,2,FALSE))</f>
        <v/>
      </c>
      <c r="F88" s="278"/>
      <c r="G88" s="279"/>
      <c r="I88" s="68"/>
      <c r="K88" s="299"/>
      <c r="L88" s="284"/>
      <c r="M88" s="302"/>
    </row>
    <row r="89" spans="1:13" x14ac:dyDescent="0.2">
      <c r="A89" s="33"/>
      <c r="B89" s="175" t="s">
        <v>670</v>
      </c>
      <c r="C89" s="174" t="str">
        <f>IF(ISNA(VLOOKUP(A86,Tables!$BO$10:$BP$12,2,FALSE)),"",VLOOKUP(A86,Tables!$BO$10:$BP$12,2,FALSE))</f>
        <v/>
      </c>
      <c r="D89" s="175" t="s">
        <v>673</v>
      </c>
      <c r="E89" s="174" t="str">
        <f>IF(ISNA(VLOOKUP(A86,Tables!$BO$22:$BP$24,2,FALSE)),"",VLOOKUP(A86,Tables!$BO$22:$BP$24,2,FALSE))</f>
        <v/>
      </c>
      <c r="F89" s="278"/>
      <c r="G89" s="279"/>
      <c r="I89" s="68"/>
      <c r="K89" s="299"/>
      <c r="L89" s="284"/>
      <c r="M89" s="302"/>
    </row>
    <row r="90" spans="1:13" ht="12.75" customHeight="1" x14ac:dyDescent="0.2">
      <c r="A90" s="33"/>
      <c r="B90" s="312"/>
      <c r="C90" s="313"/>
      <c r="D90" s="313"/>
      <c r="E90" s="313"/>
      <c r="F90" s="278"/>
      <c r="G90" s="279"/>
      <c r="I90" s="68"/>
      <c r="K90" s="300"/>
      <c r="L90" s="285"/>
      <c r="M90" s="303"/>
    </row>
    <row r="91" spans="1:13" ht="10.15" customHeight="1" x14ac:dyDescent="0.2">
      <c r="A91" s="33"/>
      <c r="B91" s="269"/>
      <c r="C91" s="270"/>
      <c r="D91" s="270"/>
      <c r="E91" s="270"/>
      <c r="F91" s="270"/>
      <c r="G91" s="271"/>
      <c r="I91" s="68"/>
      <c r="K91" s="297"/>
      <c r="L91" s="297"/>
      <c r="M91" s="297"/>
    </row>
    <row r="92" spans="1:13" ht="15" customHeight="1" x14ac:dyDescent="0.2">
      <c r="B92" s="311" t="s">
        <v>102</v>
      </c>
      <c r="C92" s="311"/>
      <c r="D92" s="311"/>
      <c r="E92" s="311"/>
      <c r="F92" s="311"/>
      <c r="G92" s="311"/>
      <c r="I92" s="68"/>
      <c r="K92" s="81"/>
      <c r="L92" s="321" t="s">
        <v>341</v>
      </c>
      <c r="M92" s="321"/>
    </row>
    <row r="93" spans="1:13" ht="21" x14ac:dyDescent="0.2">
      <c r="B93" s="309" t="s">
        <v>216</v>
      </c>
      <c r="C93" s="309"/>
      <c r="D93" s="309"/>
      <c r="E93" s="309"/>
      <c r="F93" s="292" t="str">
        <f>IF(G94="","",IF(G94="Not Applicable","Not Applicable",VLOOKUP(G94,Tables!$N$1:$O$402,2,TRUE)))</f>
        <v/>
      </c>
      <c r="G93" s="292"/>
      <c r="I93" s="68"/>
      <c r="K93" s="274" t="s">
        <v>266</v>
      </c>
      <c r="L93" s="322" t="str">
        <f>IF(Tables!F14="Not Applicable-Not Applicable-Not Applicable-Not Applicable-Not Applicable-Not Applicable-Not Applicable-Not Applicable-Not Applicable-Not Applicable-Not Applicable-Not Applicable","Not Applicable",IF(G97="Select Rating","",IF(G103="Select Rating","",IF(G111="Select Rating","",IF(G117="Select Rating","",IF(G125="Select Rating","",IF(G133="Select Rating","",IF(G139="Select Rating","",IF(G147="Select Rating","",IF(G153="Select Rating","",IF(G161="Select Rating","",IF(G169="Select Rating","",IF(G177="Select Rating","",IF(ISERROR(AVERAGE(M96,M110,M124,M132,M146,M160,M168,M176)),"",AVERAGE(M96,M110,M124,M132,M146,M160,M168,M176)))))))))))))))</f>
        <v/>
      </c>
      <c r="M93" s="323"/>
    </row>
    <row r="94" spans="1:13" ht="43.5" customHeight="1" x14ac:dyDescent="0.2">
      <c r="B94" s="310" t="s">
        <v>217</v>
      </c>
      <c r="C94" s="310"/>
      <c r="D94" s="310"/>
      <c r="E94" s="310"/>
      <c r="F94" s="12" t="s">
        <v>264</v>
      </c>
      <c r="G94" s="13" t="str">
        <f>L93</f>
        <v/>
      </c>
      <c r="I94" s="68"/>
      <c r="K94" s="274"/>
      <c r="L94" s="322"/>
      <c r="M94" s="323"/>
    </row>
    <row r="95" spans="1:13" ht="15.75" x14ac:dyDescent="0.2">
      <c r="B95" s="14" t="s">
        <v>2</v>
      </c>
      <c r="C95" s="14" t="s">
        <v>102</v>
      </c>
      <c r="D95" s="14" t="s">
        <v>103</v>
      </c>
      <c r="E95" s="14" t="s">
        <v>104</v>
      </c>
      <c r="F95" s="14" t="s">
        <v>105</v>
      </c>
      <c r="G95" s="14" t="s">
        <v>101</v>
      </c>
      <c r="I95" s="68"/>
      <c r="K95" s="274"/>
      <c r="L95" s="322"/>
      <c r="M95" s="323"/>
    </row>
    <row r="96" spans="1:13" ht="48" customHeight="1" x14ac:dyDescent="0.2">
      <c r="A96" s="33" t="s">
        <v>616</v>
      </c>
      <c r="B96" s="293" t="s">
        <v>87</v>
      </c>
      <c r="C96" s="293"/>
      <c r="D96" s="293"/>
      <c r="E96" s="293"/>
      <c r="F96" s="293"/>
      <c r="G96" s="15" t="str">
        <f>IF(ISNA(VLOOKUP(M96,Tables!$N$1:$O$402,2,TRUE)),"",VLOOKUP(M96,Tables!$N$1:$O$402,2,TRUE))</f>
        <v/>
      </c>
      <c r="I96" s="68"/>
      <c r="K96" s="80" t="s">
        <v>106</v>
      </c>
      <c r="L96" s="79" t="s">
        <v>474</v>
      </c>
      <c r="M96" s="17" t="str">
        <f>IF(M97="","",IF(M97="Select Rating","",IF(M103="","",IF(M103="Select Rating","",IF(ISERROR(AVERAGE(M97:M103)),"",AVERAGE(M97:M103))))))</f>
        <v/>
      </c>
    </row>
    <row r="97" spans="1:13" ht="83.25" customHeight="1" x14ac:dyDescent="0.2">
      <c r="A97" s="33" t="s">
        <v>617</v>
      </c>
      <c r="B97" s="215" t="s">
        <v>527</v>
      </c>
      <c r="C97" s="214" t="s">
        <v>167</v>
      </c>
      <c r="D97" s="216" t="s">
        <v>44</v>
      </c>
      <c r="E97" s="214" t="s">
        <v>168</v>
      </c>
      <c r="F97" s="216" t="s">
        <v>31</v>
      </c>
      <c r="G97" s="18" t="s">
        <v>262</v>
      </c>
      <c r="I97" s="68"/>
      <c r="K97" s="304" t="s">
        <v>123</v>
      </c>
      <c r="L97" s="305"/>
      <c r="M97" s="306" t="str">
        <f>IF(G97="","",IF(G97="Not Applicable","Not Applicable",IF(G97="Select Rating","",IF(G97="Distinguished",4,IF(G97="Proficient",3,IF(G97="Basic",2,IF(G97="Unsatisfactory",1)))))))</f>
        <v/>
      </c>
    </row>
    <row r="98" spans="1:13" x14ac:dyDescent="0.2">
      <c r="A98" s="33"/>
      <c r="B98" s="175" t="s">
        <v>668</v>
      </c>
      <c r="C98" s="174" t="str">
        <f>IF(ISNA(VLOOKUP(A97,Tables!$BO$2:$BP$4,2,FALSE)),"",VLOOKUP(A97,Tables!$BO$2:$BP$4,2,FALSE))</f>
        <v/>
      </c>
      <c r="D98" s="175" t="s">
        <v>671</v>
      </c>
      <c r="E98" s="174" t="str">
        <f>IF(ISNA(VLOOKUP(A97,Tables!$BO$14:$BP$16,2,FALSE)),"",VLOOKUP(A97,Tables!$BO$14:$BP$16,2,FALSE))</f>
        <v/>
      </c>
      <c r="F98" s="276"/>
      <c r="G98" s="277"/>
      <c r="I98" s="68"/>
      <c r="K98" s="304"/>
      <c r="L98" s="305"/>
      <c r="M98" s="307"/>
    </row>
    <row r="99" spans="1:13" x14ac:dyDescent="0.2">
      <c r="A99" s="33"/>
      <c r="B99" s="175" t="s">
        <v>669</v>
      </c>
      <c r="C99" s="174" t="str">
        <f>IF(ISNA(VLOOKUP(A97,Tables!$BO$6:$BP$8,2,FALSE)),"",VLOOKUP(A97,Tables!$BO$6:$BP$8,2,FALSE))</f>
        <v/>
      </c>
      <c r="D99" s="175" t="s">
        <v>672</v>
      </c>
      <c r="E99" s="174" t="str">
        <f>IF(ISNA(VLOOKUP(A97,Tables!$BO$18:$BP$20,2,FALSE)),"",VLOOKUP(A97,Tables!$BO$18:$BP$20,2,FALSE))</f>
        <v/>
      </c>
      <c r="F99" s="278"/>
      <c r="G99" s="279"/>
      <c r="I99" s="68"/>
      <c r="K99" s="304"/>
      <c r="L99" s="305"/>
      <c r="M99" s="307"/>
    </row>
    <row r="100" spans="1:13" x14ac:dyDescent="0.2">
      <c r="A100" s="33"/>
      <c r="B100" s="175" t="s">
        <v>670</v>
      </c>
      <c r="C100" s="174" t="str">
        <f>IF(ISNA(VLOOKUP(A97,Tables!$BO$10:$BP$12,2,FALSE)),"",VLOOKUP(A97,Tables!$BO$10:$BP$12,2,FALSE))</f>
        <v/>
      </c>
      <c r="D100" s="175" t="s">
        <v>673</v>
      </c>
      <c r="E100" s="174" t="str">
        <f>IF(ISNA(VLOOKUP(A97,Tables!$BO$22:$BP$24,2,FALSE)),"",VLOOKUP(A97,Tables!$BO$22:$BP$24,2,FALSE))</f>
        <v/>
      </c>
      <c r="F100" s="278"/>
      <c r="G100" s="279"/>
      <c r="I100" s="68"/>
      <c r="K100" s="304"/>
      <c r="L100" s="305"/>
      <c r="M100" s="307"/>
    </row>
    <row r="101" spans="1:13" x14ac:dyDescent="0.2">
      <c r="A101" s="33"/>
      <c r="B101" s="312"/>
      <c r="C101" s="313"/>
      <c r="D101" s="313"/>
      <c r="E101" s="313"/>
      <c r="F101" s="278"/>
      <c r="G101" s="279"/>
      <c r="I101" s="68"/>
      <c r="K101" s="304"/>
      <c r="L101" s="305"/>
      <c r="M101" s="308"/>
    </row>
    <row r="102" spans="1:13" ht="10.15" customHeight="1" x14ac:dyDescent="0.2">
      <c r="A102" s="33"/>
      <c r="B102" s="269"/>
      <c r="C102" s="270"/>
      <c r="D102" s="270"/>
      <c r="E102" s="270"/>
      <c r="F102" s="270"/>
      <c r="G102" s="271"/>
      <c r="I102" s="68"/>
      <c r="K102" s="294"/>
      <c r="L102" s="295"/>
      <c r="M102" s="296"/>
    </row>
    <row r="103" spans="1:13" ht="144" customHeight="1" x14ac:dyDescent="0.2">
      <c r="A103" s="33" t="s">
        <v>618</v>
      </c>
      <c r="B103" s="215" t="s">
        <v>528</v>
      </c>
      <c r="C103" s="216" t="s">
        <v>6</v>
      </c>
      <c r="D103" s="216" t="s">
        <v>124</v>
      </c>
      <c r="E103" s="216" t="s">
        <v>45</v>
      </c>
      <c r="F103" s="214" t="s">
        <v>169</v>
      </c>
      <c r="G103" s="18" t="s">
        <v>262</v>
      </c>
      <c r="I103" s="68"/>
      <c r="K103" s="289" t="s">
        <v>125</v>
      </c>
      <c r="L103" s="283"/>
      <c r="M103" s="286" t="str">
        <f>IF(G103="","",IF(G103="Not Applicable","Not Applicable",IF(G103="Select Rating","",IF(G103="Distinguished",4,IF(G103="Proficient",3,IF(G103="Basic",2,IF(G103="Unsatisfactory",1)))))))</f>
        <v/>
      </c>
    </row>
    <row r="104" spans="1:13" x14ac:dyDescent="0.2">
      <c r="A104" s="33"/>
      <c r="B104" s="175" t="s">
        <v>668</v>
      </c>
      <c r="C104" s="174" t="str">
        <f>IF(ISNA(VLOOKUP(A103,Tables!$BO$2:$BP$4,2,FALSE)),"",VLOOKUP(A103,Tables!$BO$2:$BP$4,2,FALSE))</f>
        <v/>
      </c>
      <c r="D104" s="175" t="s">
        <v>671</v>
      </c>
      <c r="E104" s="174" t="str">
        <f>IF(ISNA(VLOOKUP(A103,Tables!$BO$14:$BP$16,2,FALSE)),"",VLOOKUP(A103,Tables!$BO$14:$BP$16,2,FALSE))</f>
        <v/>
      </c>
      <c r="F104" s="276"/>
      <c r="G104" s="277"/>
      <c r="I104" s="68"/>
      <c r="K104" s="290"/>
      <c r="L104" s="284"/>
      <c r="M104" s="287"/>
    </row>
    <row r="105" spans="1:13" x14ac:dyDescent="0.2">
      <c r="A105" s="33"/>
      <c r="B105" s="175" t="s">
        <v>669</v>
      </c>
      <c r="C105" s="174" t="str">
        <f>IF(ISNA(VLOOKUP(A103,Tables!$BO$6:$BP$8,2,FALSE)),"",VLOOKUP(A103,Tables!$BO$6:$BP$8,2,FALSE))</f>
        <v/>
      </c>
      <c r="D105" s="175" t="s">
        <v>672</v>
      </c>
      <c r="E105" s="174" t="str">
        <f>IF(ISNA(VLOOKUP(A103,Tables!$BO$18:$BP$20,2,FALSE)),"",VLOOKUP(A103,Tables!$BO$18:$BP$20,2,FALSE))</f>
        <v/>
      </c>
      <c r="F105" s="278"/>
      <c r="G105" s="279"/>
      <c r="I105" s="68"/>
      <c r="K105" s="290"/>
      <c r="L105" s="284"/>
      <c r="M105" s="287"/>
    </row>
    <row r="106" spans="1:13" x14ac:dyDescent="0.2">
      <c r="A106" s="33"/>
      <c r="B106" s="175" t="s">
        <v>670</v>
      </c>
      <c r="C106" s="174" t="str">
        <f>IF(ISNA(VLOOKUP(A103,Tables!$BO$10:$BP$12,2,FALSE)),"",VLOOKUP(A103,Tables!$BO$10:$BP$12,2,FALSE))</f>
        <v/>
      </c>
      <c r="D106" s="175" t="s">
        <v>673</v>
      </c>
      <c r="E106" s="174" t="str">
        <f>IF(ISNA(VLOOKUP(A103,Tables!$BO$22:$BP$24,2,FALSE)),"",VLOOKUP(A103,Tables!$BO$22:$BP$24,2,FALSE))</f>
        <v/>
      </c>
      <c r="F106" s="278"/>
      <c r="G106" s="279"/>
      <c r="I106" s="68"/>
      <c r="K106" s="290"/>
      <c r="L106" s="284"/>
      <c r="M106" s="287"/>
    </row>
    <row r="107" spans="1:13" x14ac:dyDescent="0.2">
      <c r="A107" s="33"/>
      <c r="B107" s="312"/>
      <c r="C107" s="313"/>
      <c r="D107" s="313"/>
      <c r="E107" s="313"/>
      <c r="F107" s="278"/>
      <c r="G107" s="279"/>
      <c r="I107" s="68"/>
      <c r="K107" s="291"/>
      <c r="L107" s="285"/>
      <c r="M107" s="288"/>
    </row>
    <row r="108" spans="1:13" ht="10.15" customHeight="1" x14ac:dyDescent="0.2">
      <c r="A108" s="33"/>
      <c r="B108" s="269"/>
      <c r="C108" s="270"/>
      <c r="D108" s="270"/>
      <c r="E108" s="270"/>
      <c r="F108" s="270"/>
      <c r="G108" s="271"/>
      <c r="I108" s="68"/>
      <c r="K108" s="272"/>
      <c r="L108" s="272"/>
      <c r="M108" s="272"/>
    </row>
    <row r="109" spans="1:13" ht="15.75" x14ac:dyDescent="0.2">
      <c r="B109" s="14" t="s">
        <v>2</v>
      </c>
      <c r="C109" s="14" t="s">
        <v>102</v>
      </c>
      <c r="D109" s="14" t="s">
        <v>103</v>
      </c>
      <c r="E109" s="14" t="s">
        <v>104</v>
      </c>
      <c r="F109" s="14" t="s">
        <v>105</v>
      </c>
      <c r="G109" s="14" t="s">
        <v>101</v>
      </c>
      <c r="I109" s="68"/>
      <c r="K109" s="275"/>
      <c r="L109" s="275"/>
      <c r="M109" s="275"/>
    </row>
    <row r="110" spans="1:13" ht="36" customHeight="1" x14ac:dyDescent="0.2">
      <c r="A110" s="33" t="s">
        <v>619</v>
      </c>
      <c r="B110" s="293" t="s">
        <v>88</v>
      </c>
      <c r="C110" s="293"/>
      <c r="D110" s="293"/>
      <c r="E110" s="293"/>
      <c r="F110" s="293"/>
      <c r="G110" s="15" t="str">
        <f>IF(ISNA(VLOOKUP(M110,Tables!$N$1:$O$402,2,TRUE)),"",VLOOKUP(M110,Tables!$N$1:$O$402,2,TRUE))</f>
        <v/>
      </c>
      <c r="I110" s="68"/>
      <c r="K110" s="80" t="s">
        <v>106</v>
      </c>
      <c r="L110" s="79" t="s">
        <v>474</v>
      </c>
      <c r="M110" s="17" t="str">
        <f>IF(M111="","",IF(M111="Select Rating","",IF(M117="","",IF(M117="Select Rating","",IF(ISERROR(AVERAGE(M111:M117)),"",AVERAGE(M111:M117))))))</f>
        <v/>
      </c>
    </row>
    <row r="111" spans="1:13" ht="157.5" customHeight="1" x14ac:dyDescent="0.2">
      <c r="A111" s="33" t="s">
        <v>620</v>
      </c>
      <c r="B111" s="215" t="s">
        <v>529</v>
      </c>
      <c r="C111" s="216" t="s">
        <v>126</v>
      </c>
      <c r="D111" s="216" t="s">
        <v>13</v>
      </c>
      <c r="E111" s="216" t="s">
        <v>17</v>
      </c>
      <c r="F111" s="216" t="s">
        <v>46</v>
      </c>
      <c r="G111" s="18" t="s">
        <v>262</v>
      </c>
      <c r="I111" s="68"/>
      <c r="K111" s="289" t="s">
        <v>127</v>
      </c>
      <c r="L111" s="283"/>
      <c r="M111" s="286" t="str">
        <f>IF(G111="","",IF(G111="Not Applicable","Not Applicable",IF(G111="Select Rating","",IF(G111="Distinguished",4,IF(G111="Proficient",3,IF(G111="Basic",2,IF(G111="Unsatisfactory",1)))))))</f>
        <v/>
      </c>
    </row>
    <row r="112" spans="1:13" x14ac:dyDescent="0.2">
      <c r="A112" s="33"/>
      <c r="B112" s="175" t="s">
        <v>668</v>
      </c>
      <c r="C112" s="174" t="str">
        <f>IF(ISNA(VLOOKUP(A111,Tables!$BO$2:$BP$4,2,FALSE)),"",VLOOKUP(A111,Tables!$BO$2:$BP$4,2,FALSE))</f>
        <v/>
      </c>
      <c r="D112" s="175" t="s">
        <v>671</v>
      </c>
      <c r="E112" s="174" t="str">
        <f>IF(ISNA(VLOOKUP(A111,Tables!$BO$14:$BP$16,2,FALSE)),"",VLOOKUP(A111,Tables!$BO$14:$BP$16,2,FALSE))</f>
        <v/>
      </c>
      <c r="F112" s="276"/>
      <c r="G112" s="277"/>
      <c r="I112" s="68"/>
      <c r="K112" s="290"/>
      <c r="L112" s="284"/>
      <c r="M112" s="287"/>
    </row>
    <row r="113" spans="1:13" x14ac:dyDescent="0.2">
      <c r="A113" s="33"/>
      <c r="B113" s="175" t="s">
        <v>669</v>
      </c>
      <c r="C113" s="174" t="str">
        <f>IF(ISNA(VLOOKUP(A111,Tables!$BO$6:$BP$8,2,FALSE)),"",VLOOKUP(A111,Tables!$BO$6:$BP$8,2,FALSE))</f>
        <v/>
      </c>
      <c r="D113" s="175" t="s">
        <v>672</v>
      </c>
      <c r="E113" s="174" t="str">
        <f>IF(ISNA(VLOOKUP(A111,Tables!$BO$18:$BP$20,2,FALSE)),"",VLOOKUP(A111,Tables!$BO$18:$BP$20,2,FALSE))</f>
        <v/>
      </c>
      <c r="F113" s="278"/>
      <c r="G113" s="279"/>
      <c r="I113" s="68"/>
      <c r="K113" s="290"/>
      <c r="L113" s="284"/>
      <c r="M113" s="287"/>
    </row>
    <row r="114" spans="1:13" x14ac:dyDescent="0.2">
      <c r="A114" s="33"/>
      <c r="B114" s="175" t="s">
        <v>670</v>
      </c>
      <c r="C114" s="174" t="str">
        <f>IF(ISNA(VLOOKUP(A111,Tables!$BO$10:$BP$12,2,FALSE)),"",VLOOKUP(A111,Tables!$BO$10:$BP$12,2,FALSE))</f>
        <v/>
      </c>
      <c r="D114" s="175" t="s">
        <v>673</v>
      </c>
      <c r="E114" s="174" t="str">
        <f>IF(ISNA(VLOOKUP(A111,Tables!$BO$22:$BP$24,2,FALSE)),"",VLOOKUP(A111,Tables!$BO$22:$BP$24,2,FALSE))</f>
        <v/>
      </c>
      <c r="F114" s="278"/>
      <c r="G114" s="279"/>
      <c r="I114" s="68"/>
      <c r="K114" s="290"/>
      <c r="L114" s="284"/>
      <c r="M114" s="287"/>
    </row>
    <row r="115" spans="1:13" x14ac:dyDescent="0.2">
      <c r="A115" s="33"/>
      <c r="B115" s="312"/>
      <c r="C115" s="313"/>
      <c r="D115" s="313"/>
      <c r="E115" s="313"/>
      <c r="F115" s="278"/>
      <c r="G115" s="279"/>
      <c r="I115" s="68"/>
      <c r="K115" s="291"/>
      <c r="L115" s="285"/>
      <c r="M115" s="288"/>
    </row>
    <row r="116" spans="1:13" ht="10.15" customHeight="1" x14ac:dyDescent="0.2">
      <c r="A116" s="33"/>
      <c r="B116" s="269"/>
      <c r="C116" s="270"/>
      <c r="D116" s="270"/>
      <c r="E116" s="270"/>
      <c r="F116" s="270"/>
      <c r="G116" s="271"/>
      <c r="I116" s="68"/>
      <c r="K116" s="272"/>
      <c r="L116" s="272"/>
      <c r="M116" s="272"/>
    </row>
    <row r="117" spans="1:13" ht="174.75" customHeight="1" x14ac:dyDescent="0.2">
      <c r="A117" s="33" t="s">
        <v>621</v>
      </c>
      <c r="B117" s="215" t="s">
        <v>95</v>
      </c>
      <c r="C117" s="216" t="s">
        <v>7</v>
      </c>
      <c r="D117" s="216" t="s">
        <v>47</v>
      </c>
      <c r="E117" s="216" t="s">
        <v>48</v>
      </c>
      <c r="F117" s="216" t="s">
        <v>32</v>
      </c>
      <c r="G117" s="18" t="s">
        <v>262</v>
      </c>
      <c r="I117" s="68"/>
      <c r="K117" s="289" t="s">
        <v>128</v>
      </c>
      <c r="L117" s="283"/>
      <c r="M117" s="286" t="str">
        <f>IF(G117="","",IF(G117="Not Applicable","Not Applicable",IF(G117="Select Rating","",IF(G117="Distinguished",4,IF(G117="Proficient",3,IF(G117="Basic",2,IF(G117="Unsatisfactory",1)))))))</f>
        <v/>
      </c>
    </row>
    <row r="118" spans="1:13" x14ac:dyDescent="0.2">
      <c r="A118" s="33"/>
      <c r="B118" s="175" t="s">
        <v>668</v>
      </c>
      <c r="C118" s="174" t="str">
        <f>IF(ISNA(VLOOKUP(A117,Tables!$BO$2:$BP$4,2,FALSE)),"",VLOOKUP(A117,Tables!$BO$2:$BP$4,2,FALSE))</f>
        <v/>
      </c>
      <c r="D118" s="175" t="s">
        <v>671</v>
      </c>
      <c r="E118" s="174" t="str">
        <f>IF(ISNA(VLOOKUP(A117,Tables!$BO$14:$BP$16,2,FALSE)),"",VLOOKUP(A117,Tables!$BO$14:$BP$16,2,FALSE))</f>
        <v/>
      </c>
      <c r="F118" s="276"/>
      <c r="G118" s="277"/>
      <c r="I118" s="68"/>
      <c r="K118" s="290"/>
      <c r="L118" s="284"/>
      <c r="M118" s="287"/>
    </row>
    <row r="119" spans="1:13" x14ac:dyDescent="0.2">
      <c r="A119" s="33"/>
      <c r="B119" s="175" t="s">
        <v>669</v>
      </c>
      <c r="C119" s="174" t="str">
        <f>IF(ISNA(VLOOKUP(A117,Tables!$BO$6:$BP$8,2,FALSE)),"",VLOOKUP(A117,Tables!$BO$6:$BP$8,2,FALSE))</f>
        <v/>
      </c>
      <c r="D119" s="175" t="s">
        <v>672</v>
      </c>
      <c r="E119" s="174" t="str">
        <f>IF(ISNA(VLOOKUP(A117,Tables!$BO$18:$BP$20,2,FALSE)),"",VLOOKUP(A117,Tables!$BO$18:$BP$20,2,FALSE))</f>
        <v/>
      </c>
      <c r="F119" s="278"/>
      <c r="G119" s="279"/>
      <c r="I119" s="68"/>
      <c r="K119" s="290"/>
      <c r="L119" s="284"/>
      <c r="M119" s="287"/>
    </row>
    <row r="120" spans="1:13" x14ac:dyDescent="0.2">
      <c r="A120" s="33"/>
      <c r="B120" s="175" t="s">
        <v>670</v>
      </c>
      <c r="C120" s="174" t="str">
        <f>IF(ISNA(VLOOKUP(A117,Tables!$BO$10:$BP$12,2,FALSE)),"",VLOOKUP(A117,Tables!$BO$10:$BP$12,2,FALSE))</f>
        <v/>
      </c>
      <c r="D120" s="175" t="s">
        <v>673</v>
      </c>
      <c r="E120" s="174" t="str">
        <f>IF(ISNA(VLOOKUP(A117,Tables!$BO$22:$BP$24,2,FALSE)),"",VLOOKUP(A117,Tables!$BO$22:$BP$24,2,FALSE))</f>
        <v/>
      </c>
      <c r="F120" s="278"/>
      <c r="G120" s="279"/>
      <c r="I120" s="68"/>
      <c r="K120" s="290"/>
      <c r="L120" s="284"/>
      <c r="M120" s="287"/>
    </row>
    <row r="121" spans="1:13" x14ac:dyDescent="0.2">
      <c r="A121" s="33"/>
      <c r="B121" s="312"/>
      <c r="C121" s="313"/>
      <c r="D121" s="313"/>
      <c r="E121" s="313"/>
      <c r="F121" s="278"/>
      <c r="G121" s="279"/>
      <c r="I121" s="68"/>
      <c r="K121" s="291"/>
      <c r="L121" s="285"/>
      <c r="M121" s="288"/>
    </row>
    <row r="122" spans="1:13" ht="10.15" customHeight="1" x14ac:dyDescent="0.2">
      <c r="A122" s="33"/>
      <c r="B122" s="269"/>
      <c r="C122" s="270"/>
      <c r="D122" s="270"/>
      <c r="E122" s="270"/>
      <c r="F122" s="270"/>
      <c r="G122" s="271"/>
      <c r="I122" s="68"/>
      <c r="K122" s="272"/>
      <c r="L122" s="272"/>
      <c r="M122" s="272"/>
    </row>
    <row r="123" spans="1:13" ht="15.75" x14ac:dyDescent="0.2">
      <c r="B123" s="14" t="s">
        <v>2</v>
      </c>
      <c r="C123" s="14" t="s">
        <v>102</v>
      </c>
      <c r="D123" s="14" t="s">
        <v>103</v>
      </c>
      <c r="E123" s="14" t="s">
        <v>104</v>
      </c>
      <c r="F123" s="14" t="s">
        <v>105</v>
      </c>
      <c r="G123" s="14" t="s">
        <v>101</v>
      </c>
      <c r="I123" s="68"/>
      <c r="K123" s="275"/>
      <c r="L123" s="275"/>
      <c r="M123" s="275"/>
    </row>
    <row r="124" spans="1:13" ht="36" customHeight="1" x14ac:dyDescent="0.2">
      <c r="A124" s="33" t="s">
        <v>622</v>
      </c>
      <c r="B124" s="293" t="s">
        <v>256</v>
      </c>
      <c r="C124" s="293"/>
      <c r="D124" s="293"/>
      <c r="E124" s="293"/>
      <c r="F124" s="293"/>
      <c r="G124" s="15" t="str">
        <f>IF(ISNA(VLOOKUP(M124,Tables!$N$1:$O$402,2,TRUE)),"",VLOOKUP(M124,Tables!$N$1:$O$402,2,TRUE))</f>
        <v/>
      </c>
      <c r="I124" s="68"/>
      <c r="K124" s="80" t="s">
        <v>106</v>
      </c>
      <c r="L124" s="79" t="s">
        <v>474</v>
      </c>
      <c r="M124" s="17" t="str">
        <f>IF(M125="","",IF(M125="Select Rating","",IF(ISERROR(AVERAGE(M125)),"",AVERAGE(M125))))</f>
        <v/>
      </c>
    </row>
    <row r="125" spans="1:13" ht="183.75" customHeight="1" x14ac:dyDescent="0.2">
      <c r="A125" s="33" t="s">
        <v>623</v>
      </c>
      <c r="B125" s="215" t="s">
        <v>530</v>
      </c>
      <c r="C125" s="216" t="s">
        <v>8</v>
      </c>
      <c r="D125" s="216" t="s">
        <v>14</v>
      </c>
      <c r="E125" s="216" t="s">
        <v>49</v>
      </c>
      <c r="F125" s="216" t="s">
        <v>33</v>
      </c>
      <c r="G125" s="18" t="s">
        <v>262</v>
      </c>
      <c r="I125" s="68"/>
      <c r="K125" s="289" t="s">
        <v>129</v>
      </c>
      <c r="L125" s="283"/>
      <c r="M125" s="286" t="str">
        <f>IF(G125="","",IF(G125="Not Applicable","Not Applicable",IF(G125="Select Rating","",IF(G125="Distinguished",4,IF(G125="Proficient",3,IF(G125="Basic",2,IF(G125="Unsatisfactory",1)))))))</f>
        <v/>
      </c>
    </row>
    <row r="126" spans="1:13" x14ac:dyDescent="0.2">
      <c r="A126" s="33"/>
      <c r="B126" s="175" t="s">
        <v>668</v>
      </c>
      <c r="C126" s="174" t="str">
        <f>IF(ISNA(VLOOKUP(A125,Tables!$BO$2:$BP$4,2,FALSE)),"",VLOOKUP(A125,Tables!$BO$2:$BP$4,2,FALSE))</f>
        <v/>
      </c>
      <c r="D126" s="175" t="s">
        <v>671</v>
      </c>
      <c r="E126" s="174" t="str">
        <f>IF(ISNA(VLOOKUP(A125,Tables!$BO$14:$BP$16,2,FALSE)),"",VLOOKUP(A125,Tables!$BO$14:$BP$16,2,FALSE))</f>
        <v/>
      </c>
      <c r="F126" s="276"/>
      <c r="G126" s="277"/>
      <c r="I126" s="68"/>
      <c r="K126" s="290"/>
      <c r="L126" s="284"/>
      <c r="M126" s="287"/>
    </row>
    <row r="127" spans="1:13" x14ac:dyDescent="0.2">
      <c r="A127" s="33"/>
      <c r="B127" s="175" t="s">
        <v>669</v>
      </c>
      <c r="C127" s="174" t="str">
        <f>IF(ISNA(VLOOKUP(A125,Tables!$BO$6:$BP$8,2,FALSE)),"",VLOOKUP(A125,Tables!$BO$6:$BP$8,2,FALSE))</f>
        <v/>
      </c>
      <c r="D127" s="175" t="s">
        <v>672</v>
      </c>
      <c r="E127" s="174" t="str">
        <f>IF(ISNA(VLOOKUP(A125,Tables!$BO$18:$BP$20,2,FALSE)),"",VLOOKUP(A125,Tables!$BO$18:$BP$20,2,FALSE))</f>
        <v/>
      </c>
      <c r="F127" s="278"/>
      <c r="G127" s="279"/>
      <c r="I127" s="68"/>
      <c r="K127" s="290"/>
      <c r="L127" s="284"/>
      <c r="M127" s="287"/>
    </row>
    <row r="128" spans="1:13" x14ac:dyDescent="0.2">
      <c r="A128" s="33"/>
      <c r="B128" s="175" t="s">
        <v>670</v>
      </c>
      <c r="C128" s="174" t="str">
        <f>IF(ISNA(VLOOKUP(A125,Tables!$BO$10:$BP$12,2,FALSE)),"",VLOOKUP(A125,Tables!$BO$10:$BP$12,2,FALSE))</f>
        <v/>
      </c>
      <c r="D128" s="175" t="s">
        <v>673</v>
      </c>
      <c r="E128" s="174" t="str">
        <f>IF(ISNA(VLOOKUP(A125,Tables!$BO$22:$BP$24,2,FALSE)),"",VLOOKUP(A125,Tables!$BO$22:$BP$24,2,FALSE))</f>
        <v/>
      </c>
      <c r="F128" s="278"/>
      <c r="G128" s="279"/>
      <c r="I128" s="68"/>
      <c r="K128" s="290"/>
      <c r="L128" s="284"/>
      <c r="M128" s="287"/>
    </row>
    <row r="129" spans="1:13" x14ac:dyDescent="0.2">
      <c r="A129" s="33"/>
      <c r="B129" s="312"/>
      <c r="C129" s="313"/>
      <c r="D129" s="313"/>
      <c r="E129" s="313"/>
      <c r="F129" s="278"/>
      <c r="G129" s="279"/>
      <c r="I129" s="68"/>
      <c r="K129" s="291"/>
      <c r="L129" s="285"/>
      <c r="M129" s="288"/>
    </row>
    <row r="130" spans="1:13" ht="10.15" customHeight="1" x14ac:dyDescent="0.2">
      <c r="A130" s="33"/>
      <c r="B130" s="269"/>
      <c r="C130" s="270"/>
      <c r="D130" s="270"/>
      <c r="E130" s="270"/>
      <c r="F130" s="270"/>
      <c r="G130" s="271"/>
      <c r="I130" s="68"/>
      <c r="K130" s="273"/>
      <c r="L130" s="273"/>
      <c r="M130" s="273"/>
    </row>
    <row r="131" spans="1:13" ht="15.75" x14ac:dyDescent="0.2">
      <c r="B131" s="14" t="s">
        <v>2</v>
      </c>
      <c r="C131" s="14" t="s">
        <v>102</v>
      </c>
      <c r="D131" s="14" t="s">
        <v>103</v>
      </c>
      <c r="E131" s="14" t="s">
        <v>104</v>
      </c>
      <c r="F131" s="14" t="s">
        <v>105</v>
      </c>
      <c r="G131" s="14" t="s">
        <v>101</v>
      </c>
      <c r="I131" s="68"/>
      <c r="K131" s="177"/>
      <c r="M131" s="19"/>
    </row>
    <row r="132" spans="1:13" ht="36" customHeight="1" x14ac:dyDescent="0.2">
      <c r="A132" s="33" t="s">
        <v>624</v>
      </c>
      <c r="B132" s="293" t="s">
        <v>0</v>
      </c>
      <c r="C132" s="293"/>
      <c r="D132" s="293"/>
      <c r="E132" s="293"/>
      <c r="F132" s="293"/>
      <c r="G132" s="15" t="str">
        <f>IF(ISNA(VLOOKUP(M132,Tables!$N$1:$O$402,2,TRUE)),"",VLOOKUP(M132,Tables!$N$1:$O$402,2,TRUE))</f>
        <v/>
      </c>
      <c r="I132" s="68"/>
      <c r="K132" s="80" t="s">
        <v>106</v>
      </c>
      <c r="L132" s="79" t="s">
        <v>474</v>
      </c>
      <c r="M132" s="17" t="str">
        <f>IF(M133="","",IF(M133="Select Rating","",IF(M139="","",IF(M139="Select Rating","",IF(ISERROR(AVERAGE(M133:M139)),"",AVERAGE(M133:M139))))))</f>
        <v/>
      </c>
    </row>
    <row r="133" spans="1:13" ht="102" x14ac:dyDescent="0.2">
      <c r="A133" s="33" t="s">
        <v>625</v>
      </c>
      <c r="B133" s="215" t="s">
        <v>531</v>
      </c>
      <c r="C133" s="216" t="s">
        <v>9</v>
      </c>
      <c r="D133" s="216" t="s">
        <v>50</v>
      </c>
      <c r="E133" s="214" t="s">
        <v>170</v>
      </c>
      <c r="F133" s="216" t="s">
        <v>34</v>
      </c>
      <c r="G133" s="18" t="s">
        <v>262</v>
      </c>
      <c r="I133" s="68"/>
      <c r="K133" s="280" t="s">
        <v>171</v>
      </c>
      <c r="L133" s="283"/>
      <c r="M133" s="286" t="str">
        <f>IF(G133="","",IF(G133="Not Applicable","Not Applicable",IF(G133="Select Rating","",IF(G133="Distinguished",4,IF(G133="Proficient",3,IF(G133="Basic",2,IF(G133="Unsatisfactory",1)))))))</f>
        <v/>
      </c>
    </row>
    <row r="134" spans="1:13" x14ac:dyDescent="0.2">
      <c r="A134" s="33"/>
      <c r="B134" s="175" t="s">
        <v>668</v>
      </c>
      <c r="C134" s="174" t="str">
        <f>IF(ISNA(VLOOKUP(A133,Tables!$BO$2:$BP$4,2,FALSE)),"",VLOOKUP(A133,Tables!$BO$2:$BP$4,2,FALSE))</f>
        <v/>
      </c>
      <c r="D134" s="175" t="s">
        <v>671</v>
      </c>
      <c r="E134" s="174" t="str">
        <f>IF(ISNA(VLOOKUP(A133,Tables!$BO$14:$BP$16,2,FALSE)),"",VLOOKUP(A133,Tables!$BO$14:$BP$16,2,FALSE))</f>
        <v/>
      </c>
      <c r="F134" s="276"/>
      <c r="G134" s="277"/>
      <c r="I134" s="68"/>
      <c r="K134" s="281"/>
      <c r="L134" s="284"/>
      <c r="M134" s="287"/>
    </row>
    <row r="135" spans="1:13" x14ac:dyDescent="0.2">
      <c r="A135" s="33"/>
      <c r="B135" s="175" t="s">
        <v>669</v>
      </c>
      <c r="C135" s="174" t="str">
        <f>IF(ISNA(VLOOKUP(A133,Tables!$BO$6:$BP$8,2,FALSE)),"",VLOOKUP(A133,Tables!$BO$6:$BP$8,2,FALSE))</f>
        <v/>
      </c>
      <c r="D135" s="175" t="s">
        <v>672</v>
      </c>
      <c r="E135" s="174" t="str">
        <f>IF(ISNA(VLOOKUP(A133,Tables!$BO$18:$BP$20,2,FALSE)),"",VLOOKUP(A133,Tables!$BO$18:$BP$20,2,FALSE))</f>
        <v/>
      </c>
      <c r="F135" s="278"/>
      <c r="G135" s="279"/>
      <c r="I135" s="68"/>
      <c r="K135" s="281"/>
      <c r="L135" s="284"/>
      <c r="M135" s="287"/>
    </row>
    <row r="136" spans="1:13" x14ac:dyDescent="0.2">
      <c r="A136" s="33"/>
      <c r="B136" s="175" t="s">
        <v>670</v>
      </c>
      <c r="C136" s="174" t="str">
        <f>IF(ISNA(VLOOKUP(A133,Tables!$BO$10:$BP$12,2,FALSE)),"",VLOOKUP(A133,Tables!$BO$10:$BP$12,2,FALSE))</f>
        <v/>
      </c>
      <c r="D136" s="175" t="s">
        <v>673</v>
      </c>
      <c r="E136" s="174" t="str">
        <f>IF(ISNA(VLOOKUP(A133,Tables!$BO$22:$BP$24,2,FALSE)),"",VLOOKUP(A133,Tables!$BO$22:$BP$24,2,FALSE))</f>
        <v/>
      </c>
      <c r="F136" s="278"/>
      <c r="G136" s="279"/>
      <c r="I136" s="68"/>
      <c r="K136" s="281"/>
      <c r="L136" s="284"/>
      <c r="M136" s="287"/>
    </row>
    <row r="137" spans="1:13" x14ac:dyDescent="0.2">
      <c r="A137" s="33"/>
      <c r="B137" s="312"/>
      <c r="C137" s="313"/>
      <c r="D137" s="313"/>
      <c r="E137" s="313"/>
      <c r="F137" s="278"/>
      <c r="G137" s="279"/>
      <c r="I137" s="68"/>
      <c r="K137" s="282"/>
      <c r="L137" s="285"/>
      <c r="M137" s="288"/>
    </row>
    <row r="138" spans="1:13" ht="10.15" customHeight="1" x14ac:dyDescent="0.2">
      <c r="A138" s="33"/>
      <c r="B138" s="269"/>
      <c r="C138" s="270"/>
      <c r="D138" s="270"/>
      <c r="E138" s="270"/>
      <c r="F138" s="270"/>
      <c r="G138" s="271"/>
      <c r="I138" s="68"/>
      <c r="K138" s="273"/>
      <c r="L138" s="273"/>
      <c r="M138" s="273"/>
    </row>
    <row r="139" spans="1:13" ht="133.5" customHeight="1" x14ac:dyDescent="0.2">
      <c r="A139" s="33" t="s">
        <v>626</v>
      </c>
      <c r="B139" s="215" t="s">
        <v>96</v>
      </c>
      <c r="C139" s="216" t="s">
        <v>68</v>
      </c>
      <c r="D139" s="214" t="s">
        <v>172</v>
      </c>
      <c r="E139" s="214" t="s">
        <v>173</v>
      </c>
      <c r="F139" s="216" t="s">
        <v>51</v>
      </c>
      <c r="G139" s="18" t="s">
        <v>262</v>
      </c>
      <c r="I139" s="68"/>
      <c r="K139" s="289" t="s">
        <v>130</v>
      </c>
      <c r="L139" s="283"/>
      <c r="M139" s="286" t="str">
        <f>IF(G139="","",IF(G139="Not Applicable","Not Applicable",IF(G139="Select Rating","",IF(G139="Distinguished",4,IF(G139="Proficient",3,IF(G139="Basic",2,IF(G139="Unsatisfactory",1)))))))</f>
        <v/>
      </c>
    </row>
    <row r="140" spans="1:13" x14ac:dyDescent="0.2">
      <c r="A140" s="33"/>
      <c r="B140" s="175" t="s">
        <v>668</v>
      </c>
      <c r="C140" s="174" t="str">
        <f>IF(ISNA(VLOOKUP(A139,Tables!$BO$2:$BP$4,2,FALSE)),"",VLOOKUP(A139,Tables!$BO$2:$BP$4,2,FALSE))</f>
        <v/>
      </c>
      <c r="D140" s="175" t="s">
        <v>671</v>
      </c>
      <c r="E140" s="174" t="str">
        <f>IF(ISNA(VLOOKUP(A139,Tables!$BO$14:$BP$16,2,FALSE)),"",VLOOKUP(A139,Tables!$BO$14:$BP$16,2,FALSE))</f>
        <v/>
      </c>
      <c r="F140" s="276"/>
      <c r="G140" s="277"/>
      <c r="I140" s="68"/>
      <c r="K140" s="290"/>
      <c r="L140" s="284"/>
      <c r="M140" s="287"/>
    </row>
    <row r="141" spans="1:13" x14ac:dyDescent="0.2">
      <c r="A141" s="33"/>
      <c r="B141" s="175" t="s">
        <v>669</v>
      </c>
      <c r="C141" s="174" t="str">
        <f>IF(ISNA(VLOOKUP(A139,Tables!$BO$6:$BP$8,2,FALSE)),"",VLOOKUP(A139,Tables!$BO$6:$BP$8,2,FALSE))</f>
        <v/>
      </c>
      <c r="D141" s="175" t="s">
        <v>672</v>
      </c>
      <c r="E141" s="174" t="str">
        <f>IF(ISNA(VLOOKUP(A139,Tables!$BO$18:$BP$20,2,FALSE)),"",VLOOKUP(A139,Tables!$BO$18:$BP$20,2,FALSE))</f>
        <v/>
      </c>
      <c r="F141" s="278"/>
      <c r="G141" s="279"/>
      <c r="I141" s="68"/>
      <c r="K141" s="290"/>
      <c r="L141" s="284"/>
      <c r="M141" s="287"/>
    </row>
    <row r="142" spans="1:13" x14ac:dyDescent="0.2">
      <c r="A142" s="33"/>
      <c r="B142" s="175" t="s">
        <v>670</v>
      </c>
      <c r="C142" s="174" t="str">
        <f>IF(ISNA(VLOOKUP(A139,Tables!$BO$10:$BP$12,2,FALSE)),"",VLOOKUP(A139,Tables!$BO$10:$BP$12,2,FALSE))</f>
        <v/>
      </c>
      <c r="D142" s="175" t="s">
        <v>673</v>
      </c>
      <c r="E142" s="174" t="str">
        <f>IF(ISNA(VLOOKUP(A139,Tables!$BO$22:$BP$24,2,FALSE)),"",VLOOKUP(A139,Tables!$BO$22:$BP$24,2,FALSE))</f>
        <v/>
      </c>
      <c r="F142" s="278"/>
      <c r="G142" s="279"/>
      <c r="I142" s="68"/>
      <c r="K142" s="290"/>
      <c r="L142" s="284"/>
      <c r="M142" s="287"/>
    </row>
    <row r="143" spans="1:13" x14ac:dyDescent="0.2">
      <c r="A143" s="33"/>
      <c r="B143" s="312"/>
      <c r="C143" s="313"/>
      <c r="D143" s="313"/>
      <c r="E143" s="313"/>
      <c r="F143" s="278"/>
      <c r="G143" s="279"/>
      <c r="I143" s="68"/>
      <c r="K143" s="291"/>
      <c r="L143" s="285"/>
      <c r="M143" s="288"/>
    </row>
    <row r="144" spans="1:13" ht="10.15" customHeight="1" x14ac:dyDescent="0.2">
      <c r="A144" s="33"/>
      <c r="B144" s="269"/>
      <c r="C144" s="270"/>
      <c r="D144" s="270"/>
      <c r="E144" s="270"/>
      <c r="F144" s="270"/>
      <c r="G144" s="271"/>
      <c r="I144" s="68"/>
      <c r="K144" s="272"/>
      <c r="L144" s="272"/>
      <c r="M144" s="272"/>
    </row>
    <row r="145" spans="1:13" ht="15.75" x14ac:dyDescent="0.2">
      <c r="B145" s="14" t="s">
        <v>2</v>
      </c>
      <c r="C145" s="14" t="s">
        <v>102</v>
      </c>
      <c r="D145" s="14" t="s">
        <v>103</v>
      </c>
      <c r="E145" s="14" t="s">
        <v>104</v>
      </c>
      <c r="F145" s="14" t="s">
        <v>105</v>
      </c>
      <c r="G145" s="14" t="s">
        <v>101</v>
      </c>
      <c r="I145" s="68"/>
      <c r="K145" s="275"/>
      <c r="L145" s="275"/>
      <c r="M145" s="275"/>
    </row>
    <row r="146" spans="1:13" ht="48" customHeight="1" x14ac:dyDescent="0.2">
      <c r="A146" s="33" t="s">
        <v>627</v>
      </c>
      <c r="B146" s="293" t="s">
        <v>86</v>
      </c>
      <c r="C146" s="293"/>
      <c r="D146" s="293"/>
      <c r="E146" s="293"/>
      <c r="F146" s="293"/>
      <c r="G146" s="15" t="str">
        <f>IF(ISNA(VLOOKUP(M146,Tables!$N$1:$O$402,2,TRUE)),"",VLOOKUP(M146,Tables!$N$1:$O$402,2,TRUE))</f>
        <v/>
      </c>
      <c r="I146" s="68"/>
      <c r="K146" s="80" t="s">
        <v>106</v>
      </c>
      <c r="L146" s="79" t="s">
        <v>474</v>
      </c>
      <c r="M146" s="17" t="str">
        <f>IF(M147="","",IF(M147="Select Rating","",IF(M153="","",IF(M153="Select Rating","",IF(ISERROR(AVERAGE(M147:M153)),"",AVERAGE(M147:M153))))))</f>
        <v/>
      </c>
    </row>
    <row r="147" spans="1:13" ht="127.5" x14ac:dyDescent="0.2">
      <c r="A147" s="33" t="s">
        <v>628</v>
      </c>
      <c r="B147" s="215" t="s">
        <v>532</v>
      </c>
      <c r="C147" s="216" t="s">
        <v>131</v>
      </c>
      <c r="D147" s="216" t="s">
        <v>132</v>
      </c>
      <c r="E147" s="216" t="s">
        <v>18</v>
      </c>
      <c r="F147" s="216" t="s">
        <v>69</v>
      </c>
      <c r="G147" s="18" t="s">
        <v>262</v>
      </c>
      <c r="I147" s="68"/>
      <c r="K147" s="289" t="s">
        <v>133</v>
      </c>
      <c r="L147" s="283"/>
      <c r="M147" s="286" t="str">
        <f>IF(G147="","",IF(G147="Not Applicable","Not Applicable",IF(G147="Select Rating","",IF(G147="Distinguished",4,IF(G147="Proficient",3,IF(G147="Basic",2,IF(G147="Unsatisfactory",1)))))))</f>
        <v/>
      </c>
    </row>
    <row r="148" spans="1:13" x14ac:dyDescent="0.2">
      <c r="A148" s="33"/>
      <c r="B148" s="175" t="s">
        <v>668</v>
      </c>
      <c r="C148" s="174" t="str">
        <f>IF(ISNA(VLOOKUP(A147,Tables!$BO$2:$BP$4,2,FALSE)),"",VLOOKUP(A147,Tables!$BO$2:$BP$4,2,FALSE))</f>
        <v/>
      </c>
      <c r="D148" s="175" t="s">
        <v>671</v>
      </c>
      <c r="E148" s="174" t="str">
        <f>IF(ISNA(VLOOKUP(A147,Tables!$BO$14:$BP$16,2,FALSE)),"",VLOOKUP(A147,Tables!$BO$14:$BP$16,2,FALSE))</f>
        <v/>
      </c>
      <c r="F148" s="276"/>
      <c r="G148" s="277"/>
      <c r="I148" s="68"/>
      <c r="K148" s="290"/>
      <c r="L148" s="284"/>
      <c r="M148" s="287"/>
    </row>
    <row r="149" spans="1:13" x14ac:dyDescent="0.2">
      <c r="A149" s="33"/>
      <c r="B149" s="175" t="s">
        <v>669</v>
      </c>
      <c r="C149" s="174" t="str">
        <f>IF(ISNA(VLOOKUP(A147,Tables!$BO$6:$BP$8,2,FALSE)),"",VLOOKUP(A147,Tables!$BO$6:$BP$8,2,FALSE))</f>
        <v/>
      </c>
      <c r="D149" s="175" t="s">
        <v>672</v>
      </c>
      <c r="E149" s="174" t="str">
        <f>IF(ISNA(VLOOKUP(A147,Tables!$BO$18:$BP$20,2,FALSE)),"",VLOOKUP(A147,Tables!$BO$18:$BP$20,2,FALSE))</f>
        <v/>
      </c>
      <c r="F149" s="278"/>
      <c r="G149" s="279"/>
      <c r="I149" s="68"/>
      <c r="K149" s="290"/>
      <c r="L149" s="284"/>
      <c r="M149" s="287"/>
    </row>
    <row r="150" spans="1:13" x14ac:dyDescent="0.2">
      <c r="A150" s="33"/>
      <c r="B150" s="175" t="s">
        <v>670</v>
      </c>
      <c r="C150" s="174" t="str">
        <f>IF(ISNA(VLOOKUP(A147,Tables!$BO$10:$BP$12,2,FALSE)),"",VLOOKUP(A147,Tables!$BO$10:$BP$12,2,FALSE))</f>
        <v/>
      </c>
      <c r="D150" s="175" t="s">
        <v>673</v>
      </c>
      <c r="E150" s="174" t="str">
        <f>IF(ISNA(VLOOKUP(A147,Tables!$BO$22:$BP$24,2,FALSE)),"",VLOOKUP(A147,Tables!$BO$22:$BP$24,2,FALSE))</f>
        <v/>
      </c>
      <c r="F150" s="278"/>
      <c r="G150" s="279"/>
      <c r="I150" s="68"/>
      <c r="K150" s="290"/>
      <c r="L150" s="284"/>
      <c r="M150" s="287"/>
    </row>
    <row r="151" spans="1:13" x14ac:dyDescent="0.2">
      <c r="A151" s="33"/>
      <c r="B151" s="312"/>
      <c r="C151" s="313"/>
      <c r="D151" s="313"/>
      <c r="E151" s="313"/>
      <c r="F151" s="278"/>
      <c r="G151" s="279"/>
      <c r="I151" s="68"/>
      <c r="K151" s="291"/>
      <c r="L151" s="285"/>
      <c r="M151" s="288"/>
    </row>
    <row r="152" spans="1:13" ht="10.15" customHeight="1" x14ac:dyDescent="0.2">
      <c r="A152" s="33"/>
      <c r="B152" s="269"/>
      <c r="C152" s="270"/>
      <c r="D152" s="270"/>
      <c r="E152" s="270"/>
      <c r="F152" s="270"/>
      <c r="G152" s="271"/>
      <c r="I152" s="68"/>
      <c r="K152" s="272"/>
      <c r="L152" s="272"/>
      <c r="M152" s="272"/>
    </row>
    <row r="153" spans="1:13" ht="210" customHeight="1" x14ac:dyDescent="0.2">
      <c r="A153" s="33" t="s">
        <v>629</v>
      </c>
      <c r="B153" s="215" t="s">
        <v>97</v>
      </c>
      <c r="C153" s="216" t="s">
        <v>475</v>
      </c>
      <c r="D153" s="216" t="s">
        <v>67</v>
      </c>
      <c r="E153" s="214" t="s">
        <v>174</v>
      </c>
      <c r="F153" s="216" t="s">
        <v>35</v>
      </c>
      <c r="G153" s="18" t="s">
        <v>262</v>
      </c>
      <c r="I153" s="68"/>
      <c r="K153" s="280" t="s">
        <v>175</v>
      </c>
      <c r="L153" s="283"/>
      <c r="M153" s="286" t="str">
        <f>IF(G153="","",IF(G153="Not Applicable","Not Applicable",IF(G153="Select Rating","",IF(G153="Distinguished",4,IF(G153="Proficient",3,IF(G153="Basic",2,IF(G153="Unsatisfactory",1)))))))</f>
        <v/>
      </c>
    </row>
    <row r="154" spans="1:13" x14ac:dyDescent="0.2">
      <c r="A154" s="33"/>
      <c r="B154" s="175" t="s">
        <v>668</v>
      </c>
      <c r="C154" s="174" t="str">
        <f>IF(ISNA(VLOOKUP(A153,Tables!$BO$2:$BP$4,2,FALSE)),"",VLOOKUP(A153,Tables!$BO$2:$BP$4,2,FALSE))</f>
        <v/>
      </c>
      <c r="D154" s="175" t="s">
        <v>671</v>
      </c>
      <c r="E154" s="174" t="str">
        <f>IF(ISNA(VLOOKUP(A153,Tables!$BO$14:$BP$16,2,FALSE)),"",VLOOKUP(A153,Tables!$BO$14:$BP$16,2,FALSE))</f>
        <v/>
      </c>
      <c r="F154" s="276"/>
      <c r="G154" s="277"/>
      <c r="I154" s="68"/>
      <c r="K154" s="281"/>
      <c r="L154" s="284"/>
      <c r="M154" s="287"/>
    </row>
    <row r="155" spans="1:13" x14ac:dyDescent="0.2">
      <c r="A155" s="33"/>
      <c r="B155" s="175" t="s">
        <v>669</v>
      </c>
      <c r="C155" s="174" t="str">
        <f>IF(ISNA(VLOOKUP(A153,Tables!$BO$6:$BP$8,2,FALSE)),"",VLOOKUP(A153,Tables!$BO$6:$BP$8,2,FALSE))</f>
        <v/>
      </c>
      <c r="D155" s="175" t="s">
        <v>672</v>
      </c>
      <c r="E155" s="174" t="str">
        <f>IF(ISNA(VLOOKUP(A153,Tables!$BO$18:$BP$20,2,FALSE)),"",VLOOKUP(A153,Tables!$BO$18:$BP$20,2,FALSE))</f>
        <v/>
      </c>
      <c r="F155" s="278"/>
      <c r="G155" s="279"/>
      <c r="I155" s="68"/>
      <c r="K155" s="281"/>
      <c r="L155" s="284"/>
      <c r="M155" s="287"/>
    </row>
    <row r="156" spans="1:13" x14ac:dyDescent="0.2">
      <c r="A156" s="33"/>
      <c r="B156" s="175" t="s">
        <v>670</v>
      </c>
      <c r="C156" s="174" t="str">
        <f>IF(ISNA(VLOOKUP(A153,Tables!$BO$10:$BP$12,2,FALSE)),"",VLOOKUP(A153,Tables!$BO$10:$BP$12,2,FALSE))</f>
        <v/>
      </c>
      <c r="D156" s="175" t="s">
        <v>673</v>
      </c>
      <c r="E156" s="174" t="str">
        <f>IF(ISNA(VLOOKUP(A153,Tables!$BO$22:$BP$24,2,FALSE)),"",VLOOKUP(A153,Tables!$BO$22:$BP$24,2,FALSE))</f>
        <v/>
      </c>
      <c r="F156" s="278"/>
      <c r="G156" s="279"/>
      <c r="I156" s="68"/>
      <c r="K156" s="281"/>
      <c r="L156" s="284"/>
      <c r="M156" s="287"/>
    </row>
    <row r="157" spans="1:13" x14ac:dyDescent="0.2">
      <c r="A157" s="33"/>
      <c r="B157" s="312"/>
      <c r="C157" s="313"/>
      <c r="D157" s="313"/>
      <c r="E157" s="313"/>
      <c r="F157" s="278"/>
      <c r="G157" s="279"/>
      <c r="I157" s="68"/>
      <c r="K157" s="282"/>
      <c r="L157" s="285"/>
      <c r="M157" s="288"/>
    </row>
    <row r="158" spans="1:13" ht="10.15" customHeight="1" x14ac:dyDescent="0.2">
      <c r="A158" s="33"/>
      <c r="B158" s="269"/>
      <c r="C158" s="270"/>
      <c r="D158" s="270"/>
      <c r="E158" s="270"/>
      <c r="F158" s="270"/>
      <c r="G158" s="271"/>
      <c r="I158" s="68"/>
      <c r="K158" s="273"/>
      <c r="L158" s="273"/>
      <c r="M158" s="273"/>
    </row>
    <row r="159" spans="1:13" ht="15.75" x14ac:dyDescent="0.2">
      <c r="B159" s="14" t="s">
        <v>2</v>
      </c>
      <c r="C159" s="14" t="s">
        <v>102</v>
      </c>
      <c r="D159" s="14" t="s">
        <v>103</v>
      </c>
      <c r="E159" s="14" t="s">
        <v>104</v>
      </c>
      <c r="F159" s="14" t="s">
        <v>105</v>
      </c>
      <c r="G159" s="14" t="s">
        <v>101</v>
      </c>
      <c r="I159" s="68"/>
      <c r="K159" s="275"/>
      <c r="L159" s="275"/>
      <c r="M159" s="275"/>
    </row>
    <row r="160" spans="1:13" ht="36" customHeight="1" x14ac:dyDescent="0.2">
      <c r="A160" s="33" t="s">
        <v>630</v>
      </c>
      <c r="B160" s="293" t="s">
        <v>89</v>
      </c>
      <c r="C160" s="293"/>
      <c r="D160" s="293"/>
      <c r="E160" s="293"/>
      <c r="F160" s="293"/>
      <c r="G160" s="15" t="str">
        <f>IF(ISNA(VLOOKUP(M160,Tables!$N$1:$O$402,2,TRUE)),"",VLOOKUP(M160,Tables!$N$1:$O$402,2,TRUE))</f>
        <v/>
      </c>
      <c r="I160" s="68"/>
      <c r="K160" s="80" t="s">
        <v>106</v>
      </c>
      <c r="L160" s="79" t="s">
        <v>474</v>
      </c>
      <c r="M160" s="17" t="str">
        <f>IF(M161="","",IF(M161="Select Rating","",IF(ISERROR(AVERAGE(M161)),"",AVERAGE(M161))))</f>
        <v/>
      </c>
    </row>
    <row r="161" spans="1:13" ht="94.5" customHeight="1" x14ac:dyDescent="0.2">
      <c r="A161" s="33" t="s">
        <v>631</v>
      </c>
      <c r="B161" s="215" t="s">
        <v>533</v>
      </c>
      <c r="C161" s="214" t="s">
        <v>176</v>
      </c>
      <c r="D161" s="214" t="s">
        <v>177</v>
      </c>
      <c r="E161" s="216" t="s">
        <v>19</v>
      </c>
      <c r="F161" s="214" t="s">
        <v>178</v>
      </c>
      <c r="G161" s="18" t="s">
        <v>262</v>
      </c>
      <c r="I161" s="68"/>
      <c r="K161" s="289" t="s">
        <v>134</v>
      </c>
      <c r="L161" s="283"/>
      <c r="M161" s="286" t="str">
        <f>IF(G161="","",IF(G161="Not Applicable","Not Applicable",IF(G161="Select Rating","",IF(G161="Distinguished",4,IF(G161="Proficient",3,IF(G161="Basic",2,IF(G161="Unsatisfactory",1)))))))</f>
        <v/>
      </c>
    </row>
    <row r="162" spans="1:13" x14ac:dyDescent="0.2">
      <c r="A162" s="33"/>
      <c r="B162" s="175" t="s">
        <v>668</v>
      </c>
      <c r="C162" s="174" t="str">
        <f>IF(ISNA(VLOOKUP(A161,Tables!$BO$2:$BP$4,2,FALSE)),"",VLOOKUP(A161,Tables!$BO$2:$BP$4,2,FALSE))</f>
        <v/>
      </c>
      <c r="D162" s="175" t="s">
        <v>671</v>
      </c>
      <c r="E162" s="174" t="str">
        <f>IF(ISNA(VLOOKUP(A161,Tables!$BO$14:$BP$16,2,FALSE)),"",VLOOKUP(A161,Tables!$BO$14:$BP$16,2,FALSE))</f>
        <v/>
      </c>
      <c r="F162" s="276"/>
      <c r="G162" s="277"/>
      <c r="I162" s="68"/>
      <c r="K162" s="290"/>
      <c r="L162" s="284"/>
      <c r="M162" s="287"/>
    </row>
    <row r="163" spans="1:13" x14ac:dyDescent="0.2">
      <c r="A163" s="33"/>
      <c r="B163" s="175" t="s">
        <v>669</v>
      </c>
      <c r="C163" s="174" t="str">
        <f>IF(ISNA(VLOOKUP(A161,Tables!$BO$6:$BP$8,2,FALSE)),"",VLOOKUP(A161,Tables!$BO$6:$BP$8,2,FALSE))</f>
        <v/>
      </c>
      <c r="D163" s="175" t="s">
        <v>672</v>
      </c>
      <c r="E163" s="174" t="str">
        <f>IF(ISNA(VLOOKUP(A161,Tables!$BO$18:$BP$20,2,FALSE)),"",VLOOKUP(A161,Tables!$BO$18:$BP$20,2,FALSE))</f>
        <v/>
      </c>
      <c r="F163" s="278"/>
      <c r="G163" s="279"/>
      <c r="I163" s="68"/>
      <c r="K163" s="290"/>
      <c r="L163" s="284"/>
      <c r="M163" s="287"/>
    </row>
    <row r="164" spans="1:13" x14ac:dyDescent="0.2">
      <c r="A164" s="33"/>
      <c r="B164" s="175" t="s">
        <v>670</v>
      </c>
      <c r="C164" s="174" t="str">
        <f>IF(ISNA(VLOOKUP(A161,Tables!$BO$10:$BP$12,2,FALSE)),"",VLOOKUP(A161,Tables!$BO$10:$BP$12,2,FALSE))</f>
        <v/>
      </c>
      <c r="D164" s="175" t="s">
        <v>673</v>
      </c>
      <c r="E164" s="174" t="str">
        <f>IF(ISNA(VLOOKUP(A161,Tables!$BO$22:$BP$24,2,FALSE)),"",VLOOKUP(A161,Tables!$BO$22:$BP$24,2,FALSE))</f>
        <v/>
      </c>
      <c r="F164" s="278"/>
      <c r="G164" s="279"/>
      <c r="I164" s="68"/>
      <c r="K164" s="290"/>
      <c r="L164" s="284"/>
      <c r="M164" s="287"/>
    </row>
    <row r="165" spans="1:13" x14ac:dyDescent="0.2">
      <c r="A165" s="33"/>
      <c r="B165" s="312"/>
      <c r="C165" s="313"/>
      <c r="D165" s="313"/>
      <c r="E165" s="313"/>
      <c r="F165" s="278"/>
      <c r="G165" s="279"/>
      <c r="I165" s="68"/>
      <c r="K165" s="291"/>
      <c r="L165" s="285"/>
      <c r="M165" s="288"/>
    </row>
    <row r="166" spans="1:13" ht="10.15" customHeight="1" x14ac:dyDescent="0.2">
      <c r="A166" s="33"/>
      <c r="B166" s="269"/>
      <c r="C166" s="270"/>
      <c r="D166" s="270"/>
      <c r="E166" s="270"/>
      <c r="F166" s="270"/>
      <c r="G166" s="271"/>
      <c r="I166" s="68"/>
      <c r="K166" s="272"/>
      <c r="L166" s="272"/>
      <c r="M166" s="272"/>
    </row>
    <row r="167" spans="1:13" ht="15.75" x14ac:dyDescent="0.2">
      <c r="B167" s="14" t="s">
        <v>2</v>
      </c>
      <c r="C167" s="14" t="s">
        <v>102</v>
      </c>
      <c r="D167" s="14" t="s">
        <v>103</v>
      </c>
      <c r="E167" s="14" t="s">
        <v>104</v>
      </c>
      <c r="F167" s="14" t="s">
        <v>105</v>
      </c>
      <c r="G167" s="14" t="s">
        <v>101</v>
      </c>
      <c r="I167" s="68"/>
      <c r="K167" s="318"/>
      <c r="L167" s="319"/>
      <c r="M167" s="320"/>
    </row>
    <row r="168" spans="1:13" ht="36" customHeight="1" x14ac:dyDescent="0.2">
      <c r="A168" s="33" t="s">
        <v>632</v>
      </c>
      <c r="B168" s="293" t="s">
        <v>135</v>
      </c>
      <c r="C168" s="293"/>
      <c r="D168" s="293"/>
      <c r="E168" s="293"/>
      <c r="F168" s="293"/>
      <c r="G168" s="15" t="str">
        <f>IF(ISNA(VLOOKUP(M168,Tables!$N$1:$O$402,2,TRUE)),"",VLOOKUP(M168,Tables!$N$1:$O$402,2,TRUE))</f>
        <v/>
      </c>
      <c r="I168" s="68"/>
      <c r="K168" s="80" t="s">
        <v>106</v>
      </c>
      <c r="L168" s="79" t="s">
        <v>474</v>
      </c>
      <c r="M168" s="17" t="str">
        <f>IF(M169="","",IF(M169="Select Rating","",IF(ISERROR(AVERAGE(M169)),"",AVERAGE(M169))))</f>
        <v/>
      </c>
    </row>
    <row r="169" spans="1:13" ht="148.5" customHeight="1" x14ac:dyDescent="0.2">
      <c r="A169" s="33" t="s">
        <v>633</v>
      </c>
      <c r="B169" s="215" t="s">
        <v>534</v>
      </c>
      <c r="C169" s="216" t="s">
        <v>52</v>
      </c>
      <c r="D169" s="216" t="s">
        <v>136</v>
      </c>
      <c r="E169" s="214" t="s">
        <v>179</v>
      </c>
      <c r="F169" s="216" t="s">
        <v>65</v>
      </c>
      <c r="G169" s="18" t="s">
        <v>262</v>
      </c>
      <c r="I169" s="68"/>
      <c r="K169" s="289" t="s">
        <v>137</v>
      </c>
      <c r="L169" s="283"/>
      <c r="M169" s="286" t="str">
        <f>IF(G169="","",IF(G169="Not Applicable","Not Applicable",IF(G169="Select Rating","",IF(G169="Distinguished",4,IF(G169="Proficient",3,IF(G169="Basic",2,IF(G169="Unsatisfactory",1)))))))</f>
        <v/>
      </c>
    </row>
    <row r="170" spans="1:13" x14ac:dyDescent="0.2">
      <c r="A170" s="33"/>
      <c r="B170" s="175" t="s">
        <v>668</v>
      </c>
      <c r="C170" s="174" t="str">
        <f>IF(ISNA(VLOOKUP(A169,Tables!$BO$2:$BP$4,2,FALSE)),"",VLOOKUP(A169,Tables!$BO$2:$BP$4,2,FALSE))</f>
        <v/>
      </c>
      <c r="D170" s="175" t="s">
        <v>671</v>
      </c>
      <c r="E170" s="174" t="str">
        <f>IF(ISNA(VLOOKUP(A169,Tables!$BO$14:$BP$16,2,FALSE)),"",VLOOKUP(A169,Tables!$BO$14:$BP$16,2,FALSE))</f>
        <v/>
      </c>
      <c r="F170" s="276"/>
      <c r="G170" s="277"/>
      <c r="I170" s="68"/>
      <c r="K170" s="290"/>
      <c r="L170" s="284"/>
      <c r="M170" s="287"/>
    </row>
    <row r="171" spans="1:13" x14ac:dyDescent="0.2">
      <c r="A171" s="33"/>
      <c r="B171" s="175" t="s">
        <v>669</v>
      </c>
      <c r="C171" s="174" t="str">
        <f>IF(ISNA(VLOOKUP(A169,Tables!$BO$6:$BP$8,2,FALSE)),"",VLOOKUP(A169,Tables!$BO$6:$BP$8,2,FALSE))</f>
        <v/>
      </c>
      <c r="D171" s="175" t="s">
        <v>672</v>
      </c>
      <c r="E171" s="174" t="str">
        <f>IF(ISNA(VLOOKUP(A169,Tables!$BO$18:$BP$20,2,FALSE)),"",VLOOKUP(A169,Tables!$BO$18:$BP$20,2,FALSE))</f>
        <v/>
      </c>
      <c r="F171" s="278"/>
      <c r="G171" s="279"/>
      <c r="I171" s="68"/>
      <c r="K171" s="290"/>
      <c r="L171" s="284"/>
      <c r="M171" s="287"/>
    </row>
    <row r="172" spans="1:13" x14ac:dyDescent="0.2">
      <c r="A172" s="33"/>
      <c r="B172" s="175" t="s">
        <v>670</v>
      </c>
      <c r="C172" s="174" t="str">
        <f>IF(ISNA(VLOOKUP(A169,Tables!$BO$10:$BP$12,2,FALSE)),"",VLOOKUP(A169,Tables!$BO$10:$BP$12,2,FALSE))</f>
        <v/>
      </c>
      <c r="D172" s="175" t="s">
        <v>673</v>
      </c>
      <c r="E172" s="174" t="str">
        <f>IF(ISNA(VLOOKUP(A169,Tables!$BO$22:$BP$24,2,FALSE)),"",VLOOKUP(A169,Tables!$BO$22:$BP$24,2,FALSE))</f>
        <v/>
      </c>
      <c r="F172" s="278"/>
      <c r="G172" s="279"/>
      <c r="I172" s="68"/>
      <c r="K172" s="290"/>
      <c r="L172" s="284"/>
      <c r="M172" s="287"/>
    </row>
    <row r="173" spans="1:13" x14ac:dyDescent="0.2">
      <c r="A173" s="33"/>
      <c r="B173" s="312"/>
      <c r="C173" s="313"/>
      <c r="D173" s="313"/>
      <c r="E173" s="313"/>
      <c r="F173" s="278"/>
      <c r="G173" s="279"/>
      <c r="I173" s="68"/>
      <c r="K173" s="291"/>
      <c r="L173" s="285"/>
      <c r="M173" s="288"/>
    </row>
    <row r="174" spans="1:13" ht="10.15" customHeight="1" x14ac:dyDescent="0.2">
      <c r="A174" s="33"/>
      <c r="B174" s="269"/>
      <c r="C174" s="270"/>
      <c r="D174" s="270"/>
      <c r="E174" s="270"/>
      <c r="F174" s="270"/>
      <c r="G174" s="271"/>
      <c r="I174" s="68"/>
      <c r="K174" s="272"/>
      <c r="L174" s="272"/>
      <c r="M174" s="272"/>
    </row>
    <row r="175" spans="1:13" ht="15.75" x14ac:dyDescent="0.2">
      <c r="B175" s="14" t="s">
        <v>2</v>
      </c>
      <c r="C175" s="14" t="s">
        <v>102</v>
      </c>
      <c r="D175" s="14" t="s">
        <v>103</v>
      </c>
      <c r="E175" s="14" t="s">
        <v>104</v>
      </c>
      <c r="F175" s="14" t="s">
        <v>105</v>
      </c>
      <c r="G175" s="14" t="s">
        <v>101</v>
      </c>
      <c r="I175" s="68"/>
      <c r="K175" s="275"/>
      <c r="L175" s="275"/>
      <c r="M175" s="275"/>
    </row>
    <row r="176" spans="1:13" ht="36" customHeight="1" x14ac:dyDescent="0.2">
      <c r="A176" s="33" t="s">
        <v>634</v>
      </c>
      <c r="B176" s="293" t="s">
        <v>214</v>
      </c>
      <c r="C176" s="293"/>
      <c r="D176" s="293"/>
      <c r="E176" s="293"/>
      <c r="F176" s="293"/>
      <c r="G176" s="15" t="str">
        <f>IF(ISNA(VLOOKUP(M176,Tables!$N$1:$O$402,2,TRUE)),"",VLOOKUP(M176,Tables!$N$1:$O$402,2,TRUE))</f>
        <v/>
      </c>
      <c r="I176" s="68"/>
      <c r="K176" s="80" t="s">
        <v>106</v>
      </c>
      <c r="L176" s="79" t="s">
        <v>474</v>
      </c>
      <c r="M176" s="17" t="str">
        <f>IF(M177="","",IF(M177="Select Rating","",IF(ISERROR(AVERAGE(M177)),"",AVERAGE(M177))))</f>
        <v/>
      </c>
    </row>
    <row r="177" spans="1:13" ht="68.25" customHeight="1" x14ac:dyDescent="0.2">
      <c r="A177" s="33" t="s">
        <v>635</v>
      </c>
      <c r="B177" s="217" t="s">
        <v>535</v>
      </c>
      <c r="C177" s="216" t="s">
        <v>233</v>
      </c>
      <c r="D177" s="216" t="s">
        <v>234</v>
      </c>
      <c r="E177" s="214" t="s">
        <v>235</v>
      </c>
      <c r="F177" s="216" t="s">
        <v>236</v>
      </c>
      <c r="G177" s="18" t="s">
        <v>262</v>
      </c>
      <c r="I177" s="68"/>
      <c r="K177" s="298" t="s">
        <v>237</v>
      </c>
      <c r="L177" s="283"/>
      <c r="M177" s="286" t="str">
        <f>IF(G177="","",IF(G177="Not Applicable","Not Applicable",IF(G177="Select Rating","",IF(G177="Distinguished",4,IF(G177="Proficient",3,IF(G177="Basic",2,IF(G177="Unsatisfactory",1)))))))</f>
        <v/>
      </c>
    </row>
    <row r="178" spans="1:13" x14ac:dyDescent="0.2">
      <c r="A178" s="33"/>
      <c r="B178" s="175" t="s">
        <v>668</v>
      </c>
      <c r="C178" s="174" t="str">
        <f>IF(ISNA(VLOOKUP(A177,Tables!$BO$2:$BP$4,2,FALSE)),"",VLOOKUP(A177,Tables!$BO$2:$BP$4,2,FALSE))</f>
        <v/>
      </c>
      <c r="D178" s="175" t="s">
        <v>671</v>
      </c>
      <c r="E178" s="174" t="str">
        <f>IF(ISNA(VLOOKUP(A177,Tables!$BO$14:$BP$16,2,FALSE)),"",VLOOKUP(A177,Tables!$BO$14:$BP$16,2,FALSE))</f>
        <v/>
      </c>
      <c r="F178" s="276"/>
      <c r="G178" s="277"/>
      <c r="I178" s="68"/>
      <c r="K178" s="299"/>
      <c r="L178" s="284"/>
      <c r="M178" s="287"/>
    </row>
    <row r="179" spans="1:13" x14ac:dyDescent="0.2">
      <c r="A179" s="33"/>
      <c r="B179" s="175" t="s">
        <v>669</v>
      </c>
      <c r="C179" s="174" t="str">
        <f>IF(ISNA(VLOOKUP(A177,Tables!$BO$6:$BP$8,2,FALSE)),"",VLOOKUP(A177,Tables!$BO$6:$BP$8,2,FALSE))</f>
        <v/>
      </c>
      <c r="D179" s="175" t="s">
        <v>672</v>
      </c>
      <c r="E179" s="174" t="str">
        <f>IF(ISNA(VLOOKUP(A177,Tables!$BO$18:$BP$20,2,FALSE)),"",VLOOKUP(A177,Tables!$BO$18:$BP$20,2,FALSE))</f>
        <v/>
      </c>
      <c r="F179" s="278"/>
      <c r="G179" s="279"/>
      <c r="I179" s="68"/>
      <c r="K179" s="299"/>
      <c r="L179" s="284"/>
      <c r="M179" s="287"/>
    </row>
    <row r="180" spans="1:13" x14ac:dyDescent="0.2">
      <c r="A180" s="33"/>
      <c r="B180" s="175" t="s">
        <v>670</v>
      </c>
      <c r="C180" s="174" t="str">
        <f>IF(ISNA(VLOOKUP(A177,Tables!$BO$10:$BP$12,2,FALSE)),"",VLOOKUP(A177,Tables!$BO$10:$BP$12,2,FALSE))</f>
        <v/>
      </c>
      <c r="D180" s="175" t="s">
        <v>673</v>
      </c>
      <c r="E180" s="174" t="str">
        <f>IF(ISNA(VLOOKUP(A177,Tables!$BO$22:$BP$24,2,FALSE)),"",VLOOKUP(A177,Tables!$BO$22:$BP$24,2,FALSE))</f>
        <v/>
      </c>
      <c r="F180" s="278"/>
      <c r="G180" s="279"/>
      <c r="I180" s="68"/>
      <c r="K180" s="299"/>
      <c r="L180" s="284"/>
      <c r="M180" s="287"/>
    </row>
    <row r="181" spans="1:13" x14ac:dyDescent="0.2">
      <c r="A181" s="33"/>
      <c r="B181" s="312"/>
      <c r="C181" s="313"/>
      <c r="D181" s="313"/>
      <c r="E181" s="313"/>
      <c r="F181" s="278"/>
      <c r="G181" s="279"/>
      <c r="I181" s="68"/>
      <c r="K181" s="300"/>
      <c r="L181" s="285"/>
      <c r="M181" s="288"/>
    </row>
    <row r="182" spans="1:13" ht="10.15" customHeight="1" x14ac:dyDescent="0.2">
      <c r="A182" s="33"/>
      <c r="B182" s="269"/>
      <c r="C182" s="270"/>
      <c r="D182" s="270"/>
      <c r="E182" s="270"/>
      <c r="F182" s="270"/>
      <c r="G182" s="271"/>
      <c r="I182" s="68"/>
      <c r="K182" s="297"/>
      <c r="L182" s="297"/>
      <c r="M182" s="297"/>
    </row>
    <row r="183" spans="1:13" s="20" customFormat="1" ht="12.75" customHeight="1" x14ac:dyDescent="0.2">
      <c r="B183" s="21"/>
      <c r="C183" s="22"/>
      <c r="D183" s="22"/>
      <c r="E183" s="23"/>
      <c r="F183" s="22"/>
      <c r="G183" s="24"/>
      <c r="I183" s="68"/>
      <c r="K183" s="81"/>
      <c r="L183" s="321" t="s">
        <v>341</v>
      </c>
      <c r="M183" s="321"/>
    </row>
    <row r="184" spans="1:13" ht="21" x14ac:dyDescent="0.2">
      <c r="B184" s="309" t="s">
        <v>218</v>
      </c>
      <c r="C184" s="309"/>
      <c r="D184" s="309"/>
      <c r="E184" s="309"/>
      <c r="F184" s="292" t="str">
        <f>IF(G185="","",IF(G185="Not Applicable","Not Applicable",VLOOKUP(G185,Tables!$N$1:$O$402,2,TRUE)))</f>
        <v/>
      </c>
      <c r="G184" s="292"/>
      <c r="I184" s="68"/>
      <c r="K184" s="274" t="s">
        <v>266</v>
      </c>
      <c r="L184" s="322" t="str">
        <f>IF(Tables!F15="Not Applicable-Not Applicable-Not Applicable-Not Applicable-Not Applicable","Not Applicable",IF(G188="Select Rating","",IF(G196="Select Rating","",IF(G204="Select Rating","",IF(G212="Select Rating","",IF(G218="Select Rating","",IF(ISERROR(AVERAGE(M187,M195,M203,M211)),"",AVERAGE(M187,M195,M203,M211))))))))</f>
        <v/>
      </c>
      <c r="M184" s="323"/>
    </row>
    <row r="185" spans="1:13" ht="43.5" customHeight="1" x14ac:dyDescent="0.2">
      <c r="B185" s="310" t="s">
        <v>219</v>
      </c>
      <c r="C185" s="310"/>
      <c r="D185" s="310"/>
      <c r="E185" s="310"/>
      <c r="F185" s="12" t="s">
        <v>264</v>
      </c>
      <c r="G185" s="13" t="str">
        <f>L184</f>
        <v/>
      </c>
      <c r="I185" s="68"/>
      <c r="K185" s="274"/>
      <c r="L185" s="322"/>
      <c r="M185" s="323"/>
    </row>
    <row r="186" spans="1:13" ht="15.75" x14ac:dyDescent="0.2">
      <c r="B186" s="14" t="s">
        <v>2</v>
      </c>
      <c r="C186" s="14" t="s">
        <v>102</v>
      </c>
      <c r="D186" s="14" t="s">
        <v>103</v>
      </c>
      <c r="E186" s="14" t="s">
        <v>104</v>
      </c>
      <c r="F186" s="14" t="s">
        <v>105</v>
      </c>
      <c r="G186" s="14" t="s">
        <v>101</v>
      </c>
      <c r="I186" s="68"/>
      <c r="K186" s="274"/>
      <c r="L186" s="322"/>
      <c r="M186" s="323"/>
    </row>
    <row r="187" spans="1:13" ht="36" customHeight="1" x14ac:dyDescent="0.2">
      <c r="A187" s="33" t="s">
        <v>636</v>
      </c>
      <c r="B187" s="293" t="s">
        <v>257</v>
      </c>
      <c r="C187" s="293"/>
      <c r="D187" s="293"/>
      <c r="E187" s="293"/>
      <c r="F187" s="293"/>
      <c r="G187" s="15" t="str">
        <f>IF(ISNA(VLOOKUP(M187,Tables!$N$1:$O$402,2,TRUE)),"",VLOOKUP(M187,Tables!$N$1:$O$402,2,TRUE))</f>
        <v/>
      </c>
      <c r="I187" s="68"/>
      <c r="K187" s="80" t="s">
        <v>106</v>
      </c>
      <c r="L187" s="79" t="s">
        <v>474</v>
      </c>
      <c r="M187" s="17" t="str">
        <f>IF(M188="","",IF(M188="Select Rating","",IF(ISERROR(AVERAGE(M188)),"",AVERAGE(M188))))</f>
        <v/>
      </c>
    </row>
    <row r="188" spans="1:13" ht="95.25" customHeight="1" x14ac:dyDescent="0.2">
      <c r="A188" s="33" t="s">
        <v>637</v>
      </c>
      <c r="B188" s="215" t="s">
        <v>100</v>
      </c>
      <c r="C188" s="216" t="s">
        <v>53</v>
      </c>
      <c r="D188" s="214" t="s">
        <v>180</v>
      </c>
      <c r="E188" s="214" t="s">
        <v>181</v>
      </c>
      <c r="F188" s="214" t="s">
        <v>182</v>
      </c>
      <c r="G188" s="18" t="s">
        <v>262</v>
      </c>
      <c r="I188" s="68"/>
      <c r="K188" s="289" t="s">
        <v>138</v>
      </c>
      <c r="L188" s="283"/>
      <c r="M188" s="286" t="str">
        <f>IF(G188="","",IF(G188="Not Applicable","Not Applicable",IF(G188="Select Rating","",IF(G188="Distinguished",4,IF(G188="Proficient",3,IF(G188="Basic",2,IF(G188="Unsatisfactory",1)))))))</f>
        <v/>
      </c>
    </row>
    <row r="189" spans="1:13" x14ac:dyDescent="0.2">
      <c r="A189" s="33"/>
      <c r="B189" s="175" t="s">
        <v>668</v>
      </c>
      <c r="C189" s="174" t="str">
        <f>IF(ISNA(VLOOKUP(A188,Tables!$BO$2:$BP$4,2,FALSE)),"",VLOOKUP(A188,Tables!$BO$2:$BP$4,2,FALSE))</f>
        <v/>
      </c>
      <c r="D189" s="175" t="s">
        <v>671</v>
      </c>
      <c r="E189" s="174" t="str">
        <f>IF(ISNA(VLOOKUP(A188,Tables!$BO$14:$BP$16,2,FALSE)),"",VLOOKUP(A188,Tables!$BO$14:$BP$16,2,FALSE))</f>
        <v/>
      </c>
      <c r="F189" s="276"/>
      <c r="G189" s="277"/>
      <c r="I189" s="68"/>
      <c r="K189" s="290"/>
      <c r="L189" s="284"/>
      <c r="M189" s="287"/>
    </row>
    <row r="190" spans="1:13" x14ac:dyDescent="0.2">
      <c r="A190" s="33"/>
      <c r="B190" s="175" t="s">
        <v>669</v>
      </c>
      <c r="C190" s="174" t="str">
        <f>IF(ISNA(VLOOKUP(A188,Tables!$BO$6:$BP$8,2,FALSE)),"",VLOOKUP(A188,Tables!$BO$6:$BP$8,2,FALSE))</f>
        <v/>
      </c>
      <c r="D190" s="175" t="s">
        <v>672</v>
      </c>
      <c r="E190" s="174" t="str">
        <f>IF(ISNA(VLOOKUP(A188,Tables!$BO$18:$BP$20,2,FALSE)),"",VLOOKUP(A188,Tables!$BO$18:$BP$20,2,FALSE))</f>
        <v/>
      </c>
      <c r="F190" s="278"/>
      <c r="G190" s="279"/>
      <c r="I190" s="68"/>
      <c r="K190" s="290"/>
      <c r="L190" s="284"/>
      <c r="M190" s="287"/>
    </row>
    <row r="191" spans="1:13" x14ac:dyDescent="0.2">
      <c r="A191" s="33"/>
      <c r="B191" s="175" t="s">
        <v>670</v>
      </c>
      <c r="C191" s="174" t="str">
        <f>IF(ISNA(VLOOKUP(A188,Tables!$BO$10:$BP$12,2,FALSE)),"",VLOOKUP(A188,Tables!$BO$10:$BP$12,2,FALSE))</f>
        <v/>
      </c>
      <c r="D191" s="175" t="s">
        <v>673</v>
      </c>
      <c r="E191" s="174" t="str">
        <f>IF(ISNA(VLOOKUP(A188,Tables!$BO$22:$BP$24,2,FALSE)),"",VLOOKUP(A188,Tables!$BO$22:$BP$24,2,FALSE))</f>
        <v/>
      </c>
      <c r="F191" s="278"/>
      <c r="G191" s="279"/>
      <c r="I191" s="68"/>
      <c r="K191" s="290"/>
      <c r="L191" s="284"/>
      <c r="M191" s="287"/>
    </row>
    <row r="192" spans="1:13" x14ac:dyDescent="0.2">
      <c r="A192" s="33"/>
      <c r="B192" s="312"/>
      <c r="C192" s="313"/>
      <c r="D192" s="313"/>
      <c r="E192" s="313"/>
      <c r="F192" s="278"/>
      <c r="G192" s="279"/>
      <c r="I192" s="68"/>
      <c r="K192" s="291"/>
      <c r="L192" s="285"/>
      <c r="M192" s="288"/>
    </row>
    <row r="193" spans="1:13" ht="10.15" customHeight="1" x14ac:dyDescent="0.2">
      <c r="A193" s="33"/>
      <c r="B193" s="269"/>
      <c r="C193" s="270"/>
      <c r="D193" s="270"/>
      <c r="E193" s="270"/>
      <c r="F193" s="270"/>
      <c r="G193" s="271"/>
      <c r="I193" s="68"/>
      <c r="K193" s="272"/>
      <c r="L193" s="272"/>
      <c r="M193" s="272"/>
    </row>
    <row r="194" spans="1:13" ht="15.75" x14ac:dyDescent="0.2">
      <c r="B194" s="14" t="s">
        <v>2</v>
      </c>
      <c r="C194" s="14" t="s">
        <v>102</v>
      </c>
      <c r="D194" s="14" t="s">
        <v>103</v>
      </c>
      <c r="E194" s="14" t="s">
        <v>104</v>
      </c>
      <c r="F194" s="14" t="s">
        <v>105</v>
      </c>
      <c r="G194" s="14" t="s">
        <v>101</v>
      </c>
      <c r="I194" s="68"/>
      <c r="K194" s="275"/>
      <c r="L194" s="275"/>
      <c r="M194" s="275"/>
    </row>
    <row r="195" spans="1:13" ht="36" customHeight="1" x14ac:dyDescent="0.2">
      <c r="A195" s="33" t="s">
        <v>638</v>
      </c>
      <c r="B195" s="293" t="s">
        <v>258</v>
      </c>
      <c r="C195" s="293"/>
      <c r="D195" s="293"/>
      <c r="E195" s="293"/>
      <c r="F195" s="293"/>
      <c r="G195" s="15" t="str">
        <f>IF(ISNA(VLOOKUP(M195,Tables!$N$1:$O$402,2,TRUE)),"",VLOOKUP(M195,Tables!$N$1:$O$402,2,TRUE))</f>
        <v/>
      </c>
      <c r="I195" s="68"/>
      <c r="K195" s="80" t="s">
        <v>106</v>
      </c>
      <c r="L195" s="79" t="s">
        <v>474</v>
      </c>
      <c r="M195" s="17" t="str">
        <f>IF(ISERROR(AVERAGE(M196)),"",AVERAGE(M196))</f>
        <v/>
      </c>
    </row>
    <row r="196" spans="1:13" ht="96" customHeight="1" x14ac:dyDescent="0.2">
      <c r="A196" s="33" t="s">
        <v>639</v>
      </c>
      <c r="B196" s="215" t="s">
        <v>536</v>
      </c>
      <c r="C196" s="214" t="s">
        <v>183</v>
      </c>
      <c r="D196" s="214" t="s">
        <v>184</v>
      </c>
      <c r="E196" s="216" t="s">
        <v>20</v>
      </c>
      <c r="F196" s="216" t="s">
        <v>54</v>
      </c>
      <c r="G196" s="18" t="s">
        <v>262</v>
      </c>
      <c r="I196" s="68"/>
      <c r="K196" s="289" t="s">
        <v>139</v>
      </c>
      <c r="L196" s="283"/>
      <c r="M196" s="286" t="str">
        <f>IF(G196="","",IF(G196="Not Applicable","Not Applicable",IF(G196="Select Rating","",IF(G196="Distinguished",4,IF(G196="Proficient",3,IF(G196="Basic",2,IF(G196="Unsatisfactory",1)))))))</f>
        <v/>
      </c>
    </row>
    <row r="197" spans="1:13" x14ac:dyDescent="0.2">
      <c r="A197" s="33"/>
      <c r="B197" s="175" t="s">
        <v>668</v>
      </c>
      <c r="C197" s="174" t="str">
        <f>IF(ISNA(VLOOKUP(A196,Tables!$BO$2:$BP$4,2,FALSE)),"",VLOOKUP(A196,Tables!$BO$2:$BP$4,2,FALSE))</f>
        <v/>
      </c>
      <c r="D197" s="175" t="s">
        <v>671</v>
      </c>
      <c r="E197" s="174" t="str">
        <f>IF(ISNA(VLOOKUP(A196,Tables!$BO$14:$BP$16,2,FALSE)),"",VLOOKUP(A196,Tables!$BO$14:$BP$16,2,FALSE))</f>
        <v/>
      </c>
      <c r="F197" s="276"/>
      <c r="G197" s="277"/>
      <c r="I197" s="68"/>
      <c r="K197" s="290"/>
      <c r="L197" s="284"/>
      <c r="M197" s="287"/>
    </row>
    <row r="198" spans="1:13" x14ac:dyDescent="0.2">
      <c r="A198" s="33"/>
      <c r="B198" s="175" t="s">
        <v>669</v>
      </c>
      <c r="C198" s="174" t="str">
        <f>IF(ISNA(VLOOKUP(A196,Tables!$BO$6:$BP$8,2,FALSE)),"",VLOOKUP(A196,Tables!$BO$6:$BP$8,2,FALSE))</f>
        <v/>
      </c>
      <c r="D198" s="175" t="s">
        <v>672</v>
      </c>
      <c r="E198" s="174" t="str">
        <f>IF(ISNA(VLOOKUP(A196,Tables!$BO$18:$BP$20,2,FALSE)),"",VLOOKUP(A196,Tables!$BO$18:$BP$20,2,FALSE))</f>
        <v/>
      </c>
      <c r="F198" s="278"/>
      <c r="G198" s="279"/>
      <c r="I198" s="68"/>
      <c r="K198" s="290"/>
      <c r="L198" s="284"/>
      <c r="M198" s="287"/>
    </row>
    <row r="199" spans="1:13" x14ac:dyDescent="0.2">
      <c r="A199" s="33"/>
      <c r="B199" s="175" t="s">
        <v>670</v>
      </c>
      <c r="C199" s="174" t="str">
        <f>IF(ISNA(VLOOKUP(A196,Tables!$BO$10:$BP$12,2,FALSE)),"",VLOOKUP(A196,Tables!$BO$10:$BP$12,2,FALSE))</f>
        <v/>
      </c>
      <c r="D199" s="175" t="s">
        <v>673</v>
      </c>
      <c r="E199" s="174" t="str">
        <f>IF(ISNA(VLOOKUP(A196,Tables!$BO$22:$BP$24,2,FALSE)),"",VLOOKUP(A196,Tables!$BO$22:$BP$24,2,FALSE))</f>
        <v/>
      </c>
      <c r="F199" s="278"/>
      <c r="G199" s="279"/>
      <c r="I199" s="68"/>
      <c r="K199" s="290"/>
      <c r="L199" s="284"/>
      <c r="M199" s="287"/>
    </row>
    <row r="200" spans="1:13" x14ac:dyDescent="0.2">
      <c r="A200" s="33"/>
      <c r="B200" s="312"/>
      <c r="C200" s="313"/>
      <c r="D200" s="313"/>
      <c r="E200" s="313"/>
      <c r="F200" s="278"/>
      <c r="G200" s="279"/>
      <c r="I200" s="68"/>
      <c r="K200" s="291"/>
      <c r="L200" s="285"/>
      <c r="M200" s="288"/>
    </row>
    <row r="201" spans="1:13" ht="10.15" customHeight="1" x14ac:dyDescent="0.2">
      <c r="A201" s="33"/>
      <c r="B201" s="269"/>
      <c r="C201" s="270"/>
      <c r="D201" s="270"/>
      <c r="E201" s="270"/>
      <c r="F201" s="270"/>
      <c r="G201" s="271"/>
      <c r="I201" s="68"/>
      <c r="K201" s="272"/>
      <c r="L201" s="272"/>
      <c r="M201" s="272"/>
    </row>
    <row r="202" spans="1:13" ht="15.75" x14ac:dyDescent="0.2">
      <c r="B202" s="14" t="s">
        <v>2</v>
      </c>
      <c r="C202" s="14" t="s">
        <v>102</v>
      </c>
      <c r="D202" s="14" t="s">
        <v>103</v>
      </c>
      <c r="E202" s="14" t="s">
        <v>104</v>
      </c>
      <c r="F202" s="14" t="s">
        <v>105</v>
      </c>
      <c r="G202" s="14" t="s">
        <v>101</v>
      </c>
      <c r="I202" s="68"/>
      <c r="K202" s="275"/>
      <c r="L202" s="275"/>
      <c r="M202" s="275"/>
    </row>
    <row r="203" spans="1:13" ht="36" customHeight="1" x14ac:dyDescent="0.2">
      <c r="A203" s="33" t="s">
        <v>640</v>
      </c>
      <c r="B203" s="293" t="s">
        <v>259</v>
      </c>
      <c r="C203" s="293"/>
      <c r="D203" s="293"/>
      <c r="E203" s="293"/>
      <c r="F203" s="293"/>
      <c r="G203" s="15" t="str">
        <f>IF(ISNA(VLOOKUP(M203,Tables!$N$1:$O$402,2,TRUE)),"",VLOOKUP(M203,Tables!$N$1:$O$402,2,TRUE))</f>
        <v/>
      </c>
      <c r="I203" s="68"/>
      <c r="K203" s="80" t="s">
        <v>106</v>
      </c>
      <c r="L203" s="79" t="s">
        <v>474</v>
      </c>
      <c r="M203" s="17" t="str">
        <f>IF(M204="","",IF(M204="Select Rating","",IF(ISERROR(AVERAGE(M204)),"",AVERAGE(M204))))</f>
        <v/>
      </c>
    </row>
    <row r="204" spans="1:13" ht="85.5" customHeight="1" x14ac:dyDescent="0.2">
      <c r="A204" s="33" t="s">
        <v>641</v>
      </c>
      <c r="B204" s="215" t="s">
        <v>98</v>
      </c>
      <c r="C204" s="214" t="s">
        <v>185</v>
      </c>
      <c r="D204" s="216" t="s">
        <v>140</v>
      </c>
      <c r="E204" s="214" t="s">
        <v>186</v>
      </c>
      <c r="F204" s="214" t="s">
        <v>187</v>
      </c>
      <c r="G204" s="18" t="s">
        <v>262</v>
      </c>
      <c r="I204" s="68"/>
      <c r="K204" s="289" t="s">
        <v>141</v>
      </c>
      <c r="L204" s="283"/>
      <c r="M204" s="286" t="str">
        <f>IF(G204="","",IF(G204="Not Applicable","Not Applicable",IF(G204="Select Rating","",IF(G204="Distinguished",4,IF(G204="Proficient",3,IF(G204="Basic",2,IF(G204="Unsatisfactory",1)))))))</f>
        <v/>
      </c>
    </row>
    <row r="205" spans="1:13" x14ac:dyDescent="0.2">
      <c r="A205" s="33"/>
      <c r="B205" s="175" t="s">
        <v>668</v>
      </c>
      <c r="C205" s="174" t="str">
        <f>IF(ISNA(VLOOKUP(A204,Tables!$BO$2:$BP$4,2,FALSE)),"",VLOOKUP(A204,Tables!$BO$2:$BP$4,2,FALSE))</f>
        <v/>
      </c>
      <c r="D205" s="175" t="s">
        <v>671</v>
      </c>
      <c r="E205" s="174" t="str">
        <f>IF(ISNA(VLOOKUP(A204,Tables!$BO$14:$BP$16,2,FALSE)),"",VLOOKUP(A204,Tables!$BO$14:$BP$16,2,FALSE))</f>
        <v/>
      </c>
      <c r="F205" s="276"/>
      <c r="G205" s="277"/>
      <c r="I205" s="68"/>
      <c r="K205" s="290"/>
      <c r="L205" s="284"/>
      <c r="M205" s="287"/>
    </row>
    <row r="206" spans="1:13" x14ac:dyDescent="0.2">
      <c r="A206" s="33"/>
      <c r="B206" s="175" t="s">
        <v>669</v>
      </c>
      <c r="C206" s="174" t="str">
        <f>IF(ISNA(VLOOKUP(A204,Tables!$BO$6:$BP$8,2,FALSE)),"",VLOOKUP(A204,Tables!$BO$6:$BP$8,2,FALSE))</f>
        <v/>
      </c>
      <c r="D206" s="175" t="s">
        <v>672</v>
      </c>
      <c r="E206" s="174" t="str">
        <f>IF(ISNA(VLOOKUP(A204,Tables!$BO$18:$BP$20,2,FALSE)),"",VLOOKUP(A204,Tables!$BO$18:$BP$20,2,FALSE))</f>
        <v/>
      </c>
      <c r="F206" s="278"/>
      <c r="G206" s="279"/>
      <c r="I206" s="68"/>
      <c r="K206" s="290"/>
      <c r="L206" s="284"/>
      <c r="M206" s="287"/>
    </row>
    <row r="207" spans="1:13" x14ac:dyDescent="0.2">
      <c r="A207" s="33"/>
      <c r="B207" s="175" t="s">
        <v>670</v>
      </c>
      <c r="C207" s="174" t="str">
        <f>IF(ISNA(VLOOKUP(A204,Tables!$BO$10:$BP$12,2,FALSE)),"",VLOOKUP(A204,Tables!$BO$10:$BP$12,2,FALSE))</f>
        <v/>
      </c>
      <c r="D207" s="175" t="s">
        <v>673</v>
      </c>
      <c r="E207" s="174" t="str">
        <f>IF(ISNA(VLOOKUP(A204,Tables!$BO$22:$BP$24,2,FALSE)),"",VLOOKUP(A204,Tables!$BO$22:$BP$24,2,FALSE))</f>
        <v/>
      </c>
      <c r="F207" s="278"/>
      <c r="G207" s="279"/>
      <c r="I207" s="68"/>
      <c r="K207" s="290"/>
      <c r="L207" s="284"/>
      <c r="M207" s="287"/>
    </row>
    <row r="208" spans="1:13" x14ac:dyDescent="0.2">
      <c r="A208" s="33"/>
      <c r="B208" s="312"/>
      <c r="C208" s="313"/>
      <c r="D208" s="313"/>
      <c r="E208" s="313"/>
      <c r="F208" s="278"/>
      <c r="G208" s="279"/>
      <c r="I208" s="68"/>
      <c r="K208" s="291"/>
      <c r="L208" s="285"/>
      <c r="M208" s="288"/>
    </row>
    <row r="209" spans="1:13" ht="10.15" customHeight="1" x14ac:dyDescent="0.2">
      <c r="A209" s="33"/>
      <c r="B209" s="269"/>
      <c r="C209" s="270"/>
      <c r="D209" s="270"/>
      <c r="E209" s="270"/>
      <c r="F209" s="270"/>
      <c r="G209" s="271"/>
      <c r="I209" s="68"/>
      <c r="K209" s="272"/>
      <c r="L209" s="272"/>
      <c r="M209" s="272"/>
    </row>
    <row r="210" spans="1:13" ht="15.75" x14ac:dyDescent="0.2">
      <c r="B210" s="14" t="s">
        <v>2</v>
      </c>
      <c r="C210" s="14" t="s">
        <v>102</v>
      </c>
      <c r="D210" s="14" t="s">
        <v>103</v>
      </c>
      <c r="E210" s="14" t="s">
        <v>104</v>
      </c>
      <c r="F210" s="14" t="s">
        <v>105</v>
      </c>
      <c r="G210" s="14" t="s">
        <v>101</v>
      </c>
      <c r="I210" s="68"/>
      <c r="K210" s="275"/>
      <c r="L210" s="275"/>
      <c r="M210" s="275"/>
    </row>
    <row r="211" spans="1:13" ht="36" customHeight="1" x14ac:dyDescent="0.2">
      <c r="A211" s="33" t="s">
        <v>642</v>
      </c>
      <c r="B211" s="293" t="s">
        <v>1</v>
      </c>
      <c r="C211" s="293"/>
      <c r="D211" s="293"/>
      <c r="E211" s="293"/>
      <c r="F211" s="293"/>
      <c r="G211" s="15" t="str">
        <f>IF(ISNA(VLOOKUP(M211,Tables!$N$1:$O$402,2,TRUE)),"",VLOOKUP(M211,Tables!$N$1:$O$402,2,TRUE))</f>
        <v/>
      </c>
      <c r="I211" s="68"/>
      <c r="K211" s="80" t="s">
        <v>106</v>
      </c>
      <c r="L211" s="79" t="s">
        <v>474</v>
      </c>
      <c r="M211" s="17" t="str">
        <f>IF(M212="","",IF(M212="Select Rating","",IF(M218="","",IF(M218="Select Rating","",IF(ISERROR(AVERAGE(M212:M218)),"",AVERAGE(M212:M218))))))</f>
        <v/>
      </c>
    </row>
    <row r="212" spans="1:13" ht="210" customHeight="1" x14ac:dyDescent="0.2">
      <c r="A212" s="33" t="s">
        <v>643</v>
      </c>
      <c r="B212" s="215" t="s">
        <v>537</v>
      </c>
      <c r="C212" s="216" t="s">
        <v>55</v>
      </c>
      <c r="D212" s="216" t="s">
        <v>70</v>
      </c>
      <c r="E212" s="216" t="s">
        <v>71</v>
      </c>
      <c r="F212" s="216" t="s">
        <v>36</v>
      </c>
      <c r="G212" s="18" t="s">
        <v>262</v>
      </c>
      <c r="I212" s="68"/>
      <c r="K212" s="289" t="s">
        <v>142</v>
      </c>
      <c r="L212" s="283"/>
      <c r="M212" s="286" t="str">
        <f>IF(G212="","",IF(G212="Not Applicable","Not Applicable",IF(G212="Select Rating","",IF(G212="Distinguished",4,IF(G212="Proficient",3,IF(G212="Basic",2,IF(G212="Unsatisfactory",1)))))))</f>
        <v/>
      </c>
    </row>
    <row r="213" spans="1:13" x14ac:dyDescent="0.2">
      <c r="A213" s="33"/>
      <c r="B213" s="175" t="s">
        <v>668</v>
      </c>
      <c r="C213" s="174" t="str">
        <f>IF(ISNA(VLOOKUP(A212,Tables!$BO$2:$BP$4,2,FALSE)),"",VLOOKUP(A212,Tables!$BO$2:$BP$4,2,FALSE))</f>
        <v/>
      </c>
      <c r="D213" s="175" t="s">
        <v>671</v>
      </c>
      <c r="E213" s="174" t="str">
        <f>IF(ISNA(VLOOKUP(A212,Tables!$BO$14:$BP$16,2,FALSE)),"",VLOOKUP(A212,Tables!$BO$14:$BP$16,2,FALSE))</f>
        <v/>
      </c>
      <c r="F213" s="276"/>
      <c r="G213" s="277"/>
      <c r="I213" s="68"/>
      <c r="K213" s="290"/>
      <c r="L213" s="284"/>
      <c r="M213" s="287"/>
    </row>
    <row r="214" spans="1:13" x14ac:dyDescent="0.2">
      <c r="A214" s="33"/>
      <c r="B214" s="175" t="s">
        <v>669</v>
      </c>
      <c r="C214" s="174" t="str">
        <f>IF(ISNA(VLOOKUP(A212,Tables!$BO$6:$BP$8,2,FALSE)),"",VLOOKUP(A212,Tables!$BO$6:$BP$8,2,FALSE))</f>
        <v/>
      </c>
      <c r="D214" s="175" t="s">
        <v>672</v>
      </c>
      <c r="E214" s="174" t="str">
        <f>IF(ISNA(VLOOKUP(A212,Tables!$BO$18:$BP$20,2,FALSE)),"",VLOOKUP(A212,Tables!$BO$18:$BP$20,2,FALSE))</f>
        <v/>
      </c>
      <c r="F214" s="278"/>
      <c r="G214" s="279"/>
      <c r="I214" s="68"/>
      <c r="K214" s="290"/>
      <c r="L214" s="284"/>
      <c r="M214" s="287"/>
    </row>
    <row r="215" spans="1:13" x14ac:dyDescent="0.2">
      <c r="A215" s="33"/>
      <c r="B215" s="175" t="s">
        <v>670</v>
      </c>
      <c r="C215" s="174" t="str">
        <f>IF(ISNA(VLOOKUP(A212,Tables!$BO$10:$BP$12,2,FALSE)),"",VLOOKUP(A212,Tables!$BO$10:$BP$12,2,FALSE))</f>
        <v/>
      </c>
      <c r="D215" s="175" t="s">
        <v>673</v>
      </c>
      <c r="E215" s="174" t="str">
        <f>IF(ISNA(VLOOKUP(A212,Tables!$BO$22:$BP$24,2,FALSE)),"",VLOOKUP(A212,Tables!$BO$22:$BP$24,2,FALSE))</f>
        <v/>
      </c>
      <c r="F215" s="278"/>
      <c r="G215" s="279"/>
      <c r="I215" s="68"/>
      <c r="K215" s="290"/>
      <c r="L215" s="284"/>
      <c r="M215" s="287"/>
    </row>
    <row r="216" spans="1:13" x14ac:dyDescent="0.2">
      <c r="A216" s="33"/>
      <c r="B216" s="312"/>
      <c r="C216" s="313"/>
      <c r="D216" s="313"/>
      <c r="E216" s="313"/>
      <c r="F216" s="278"/>
      <c r="G216" s="279"/>
      <c r="I216" s="68"/>
      <c r="K216" s="291"/>
      <c r="L216" s="285"/>
      <c r="M216" s="288"/>
    </row>
    <row r="217" spans="1:13" ht="10.15" customHeight="1" x14ac:dyDescent="0.2">
      <c r="A217" s="33"/>
      <c r="B217" s="269"/>
      <c r="C217" s="270"/>
      <c r="D217" s="270"/>
      <c r="E217" s="270"/>
      <c r="F217" s="270"/>
      <c r="G217" s="271"/>
      <c r="I217" s="68"/>
      <c r="K217" s="272"/>
      <c r="L217" s="272"/>
      <c r="M217" s="272"/>
    </row>
    <row r="218" spans="1:13" ht="162.75" customHeight="1" x14ac:dyDescent="0.2">
      <c r="A218" s="33" t="s">
        <v>644</v>
      </c>
      <c r="B218" s="215" t="s">
        <v>99</v>
      </c>
      <c r="C218" s="216" t="s">
        <v>10</v>
      </c>
      <c r="D218" s="216" t="s">
        <v>56</v>
      </c>
      <c r="E218" s="214" t="s">
        <v>188</v>
      </c>
      <c r="F218" s="216" t="s">
        <v>37</v>
      </c>
      <c r="G218" s="18" t="s">
        <v>262</v>
      </c>
      <c r="I218" s="68"/>
      <c r="K218" s="304" t="s">
        <v>476</v>
      </c>
      <c r="L218" s="305"/>
      <c r="M218" s="349" t="str">
        <f>IF(G218="","",IF(G218="Not Applicable","Not Applicable",IF(G218="Select Rating","",IF(G218="Distinguished",4,IF(G218="Proficient",3,IF(G218="Basic",2,IF(G218="Unsatisfactory",1)))))))</f>
        <v/>
      </c>
    </row>
    <row r="219" spans="1:13" x14ac:dyDescent="0.2">
      <c r="A219" s="33"/>
      <c r="B219" s="175" t="s">
        <v>668</v>
      </c>
      <c r="C219" s="174" t="str">
        <f>IF(ISNA(VLOOKUP(A218,Tables!$BO$2:$BP$4,2,FALSE)),"",VLOOKUP(A218,Tables!$BO$2:$BP$4,2,FALSE))</f>
        <v/>
      </c>
      <c r="D219" s="175" t="s">
        <v>671</v>
      </c>
      <c r="E219" s="174" t="str">
        <f>IF(ISNA(VLOOKUP(A218,Tables!$BO$14:$BP$16,2,FALSE)),"",VLOOKUP(A218,Tables!$BO$14:$BP$16,2,FALSE))</f>
        <v/>
      </c>
      <c r="F219" s="276"/>
      <c r="G219" s="277"/>
      <c r="I219" s="68"/>
      <c r="K219" s="304"/>
      <c r="L219" s="305"/>
      <c r="M219" s="349"/>
    </row>
    <row r="220" spans="1:13" x14ac:dyDescent="0.2">
      <c r="A220" s="33"/>
      <c r="B220" s="175" t="s">
        <v>669</v>
      </c>
      <c r="C220" s="174" t="str">
        <f>IF(ISNA(VLOOKUP(A218,Tables!$BO$6:$BP$8,2,FALSE)),"",VLOOKUP(A218,Tables!$BO$6:$BP$8,2,FALSE))</f>
        <v/>
      </c>
      <c r="D220" s="175" t="s">
        <v>672</v>
      </c>
      <c r="E220" s="174" t="str">
        <f>IF(ISNA(VLOOKUP(A218,Tables!$BO$18:$BP$20,2,FALSE)),"",VLOOKUP(A218,Tables!$BO$18:$BP$20,2,FALSE))</f>
        <v/>
      </c>
      <c r="F220" s="278"/>
      <c r="G220" s="279"/>
      <c r="I220" s="68"/>
      <c r="K220" s="304"/>
      <c r="L220" s="305"/>
      <c r="M220" s="349"/>
    </row>
    <row r="221" spans="1:13" x14ac:dyDescent="0.2">
      <c r="A221" s="33"/>
      <c r="B221" s="175" t="s">
        <v>670</v>
      </c>
      <c r="C221" s="174" t="str">
        <f>IF(ISNA(VLOOKUP(A218,Tables!$BO$10:$BP$12,2,FALSE)),"",VLOOKUP(A218,Tables!$BO$10:$BP$12,2,FALSE))</f>
        <v/>
      </c>
      <c r="D221" s="175" t="s">
        <v>673</v>
      </c>
      <c r="E221" s="174" t="str">
        <f>IF(ISNA(VLOOKUP(A218,Tables!$BO$22:$BP$24,2,FALSE)),"",VLOOKUP(A218,Tables!$BO$22:$BP$24,2,FALSE))</f>
        <v/>
      </c>
      <c r="F221" s="278"/>
      <c r="G221" s="279"/>
      <c r="I221" s="68"/>
      <c r="K221" s="304"/>
      <c r="L221" s="305"/>
      <c r="M221" s="349"/>
    </row>
    <row r="222" spans="1:13" x14ac:dyDescent="0.2">
      <c r="A222" s="33"/>
      <c r="B222" s="312"/>
      <c r="C222" s="313"/>
      <c r="D222" s="313"/>
      <c r="E222" s="313"/>
      <c r="F222" s="278"/>
      <c r="G222" s="279"/>
      <c r="I222" s="68"/>
      <c r="K222" s="304"/>
      <c r="L222" s="305"/>
      <c r="M222" s="349"/>
    </row>
    <row r="223" spans="1:13" ht="10.15" customHeight="1" x14ac:dyDescent="0.2">
      <c r="A223" s="33"/>
      <c r="B223" s="269"/>
      <c r="C223" s="270"/>
      <c r="D223" s="270"/>
      <c r="E223" s="270"/>
      <c r="F223" s="270"/>
      <c r="G223" s="271"/>
      <c r="I223" s="68"/>
      <c r="K223" s="294"/>
      <c r="L223" s="295"/>
      <c r="M223" s="295"/>
    </row>
    <row r="224" spans="1:13" s="20" customFormat="1" ht="15" customHeight="1" x14ac:dyDescent="0.2">
      <c r="B224" s="25"/>
      <c r="C224" s="22"/>
      <c r="D224" s="22"/>
      <c r="E224" s="23"/>
      <c r="F224" s="22"/>
      <c r="G224" s="24"/>
      <c r="I224" s="68"/>
      <c r="K224" s="81"/>
      <c r="L224" s="321" t="s">
        <v>341</v>
      </c>
      <c r="M224" s="321"/>
    </row>
    <row r="225" spans="1:13" ht="21" x14ac:dyDescent="0.2">
      <c r="B225" s="309" t="s">
        <v>220</v>
      </c>
      <c r="C225" s="309"/>
      <c r="D225" s="309"/>
      <c r="E225" s="309"/>
      <c r="F225" s="292" t="str">
        <f>IF(G226="","",IF(G226="Not Applicable","Not Applicable",VLOOKUP(G226,Tables!$N$1:$O$402,2,TRUE)))</f>
        <v/>
      </c>
      <c r="G225" s="292"/>
      <c r="I225" s="68"/>
      <c r="K225" s="274" t="s">
        <v>266</v>
      </c>
      <c r="L225" s="322" t="str">
        <f>IF(Tables!F16="Not Applicable-Not Applicable-Not Applicable-Not Applicable-Not Applicable","Not Applicable",IF(G229="Select Rating","",IF(G237="Select Rating","",IF(G245="Select Rating","",IF(G251="Select Rating","",IF(G257="Select Rating","",IF(ISERROR(AVERAGE(M228,M236,M244)),"",AVERAGE(M228,M236,M244))))))))</f>
        <v/>
      </c>
      <c r="M225" s="323"/>
    </row>
    <row r="226" spans="1:13" ht="50.25" customHeight="1" x14ac:dyDescent="0.2">
      <c r="B226" s="310" t="s">
        <v>239</v>
      </c>
      <c r="C226" s="310"/>
      <c r="D226" s="310"/>
      <c r="E226" s="310"/>
      <c r="F226" s="12" t="s">
        <v>264</v>
      </c>
      <c r="G226" s="13" t="str">
        <f>L225</f>
        <v/>
      </c>
      <c r="I226" s="68"/>
      <c r="K226" s="274"/>
      <c r="L226" s="322"/>
      <c r="M226" s="323"/>
    </row>
    <row r="227" spans="1:13" ht="15.75" x14ac:dyDescent="0.2">
      <c r="B227" s="14" t="s">
        <v>2</v>
      </c>
      <c r="C227" s="14" t="s">
        <v>102</v>
      </c>
      <c r="D227" s="14" t="s">
        <v>103</v>
      </c>
      <c r="E227" s="14" t="s">
        <v>104</v>
      </c>
      <c r="F227" s="14" t="s">
        <v>105</v>
      </c>
      <c r="G227" s="14" t="s">
        <v>101</v>
      </c>
      <c r="I227" s="68"/>
      <c r="K227" s="274"/>
      <c r="L227" s="322"/>
      <c r="M227" s="323"/>
    </row>
    <row r="228" spans="1:13" ht="36" customHeight="1" x14ac:dyDescent="0.2">
      <c r="A228" s="33" t="s">
        <v>645</v>
      </c>
      <c r="B228" s="293" t="s">
        <v>90</v>
      </c>
      <c r="C228" s="293"/>
      <c r="D228" s="293"/>
      <c r="E228" s="293"/>
      <c r="F228" s="293"/>
      <c r="G228" s="15" t="str">
        <f>IF(ISNA(VLOOKUP(M228,Tables!$N$1:$O$402,2,TRUE)),"",VLOOKUP(M228,Tables!$N$1:$O$402,2,TRUE))</f>
        <v/>
      </c>
      <c r="I228" s="68"/>
      <c r="K228" s="80" t="s">
        <v>106</v>
      </c>
      <c r="L228" s="79" t="s">
        <v>474</v>
      </c>
      <c r="M228" s="17" t="str">
        <f>IF(M229="","",IF(M229="Select Rating","",IF(ISERROR(AVERAGE(M229)),"",AVERAGE(M229))))</f>
        <v/>
      </c>
    </row>
    <row r="229" spans="1:13" ht="136.5" customHeight="1" x14ac:dyDescent="0.2">
      <c r="A229" s="33" t="s">
        <v>646</v>
      </c>
      <c r="B229" s="221" t="s">
        <v>538</v>
      </c>
      <c r="C229" s="214" t="s">
        <v>189</v>
      </c>
      <c r="D229" s="216" t="s">
        <v>57</v>
      </c>
      <c r="E229" s="216" t="s">
        <v>72</v>
      </c>
      <c r="F229" s="216" t="s">
        <v>73</v>
      </c>
      <c r="G229" s="18" t="s">
        <v>262</v>
      </c>
      <c r="I229" s="68"/>
      <c r="K229" s="289" t="s">
        <v>143</v>
      </c>
      <c r="L229" s="305"/>
      <c r="M229" s="350" t="str">
        <f>IF(G229="","",IF(G229="Not Applicable","Not Applicable",IF(G229="Select Rating","",IF(G229="Distinguished",4,IF(G229="Proficient",3,IF(G229="Basic",2,IF(G229="Unsatisfactory",1)))))))</f>
        <v/>
      </c>
    </row>
    <row r="230" spans="1:13" x14ac:dyDescent="0.2">
      <c r="A230" s="33"/>
      <c r="B230" s="175" t="s">
        <v>668</v>
      </c>
      <c r="C230" s="174" t="str">
        <f>IF(ISNA(VLOOKUP(A229,Tables!$BO$2:$BP$4,2,FALSE)),"",VLOOKUP(A229,Tables!$BO$2:$BP$4,2,FALSE))</f>
        <v/>
      </c>
      <c r="D230" s="175" t="s">
        <v>671</v>
      </c>
      <c r="E230" s="174" t="str">
        <f>IF(ISNA(VLOOKUP(A229,Tables!$BO$14:$BP$16,2,FALSE)),"",VLOOKUP(A229,Tables!$BO$14:$BP$16,2,FALSE))</f>
        <v/>
      </c>
      <c r="F230" s="276"/>
      <c r="G230" s="277"/>
      <c r="I230" s="68"/>
      <c r="K230" s="290"/>
      <c r="L230" s="305"/>
      <c r="M230" s="351"/>
    </row>
    <row r="231" spans="1:13" x14ac:dyDescent="0.2">
      <c r="A231" s="33"/>
      <c r="B231" s="175" t="s">
        <v>669</v>
      </c>
      <c r="C231" s="174" t="str">
        <f>IF(ISNA(VLOOKUP(A229,Tables!$BO$6:$BP$8,2,FALSE)),"",VLOOKUP(A229,Tables!$BO$6:$BP$8,2,FALSE))</f>
        <v/>
      </c>
      <c r="D231" s="175" t="s">
        <v>672</v>
      </c>
      <c r="E231" s="174" t="str">
        <f>IF(ISNA(VLOOKUP(A229,Tables!$BO$18:$BP$20,2,FALSE)),"",VLOOKUP(A229,Tables!$BO$18:$BP$20,2,FALSE))</f>
        <v/>
      </c>
      <c r="F231" s="278"/>
      <c r="G231" s="279"/>
      <c r="I231" s="68"/>
      <c r="K231" s="290"/>
      <c r="L231" s="305"/>
      <c r="M231" s="351"/>
    </row>
    <row r="232" spans="1:13" x14ac:dyDescent="0.2">
      <c r="A232" s="33"/>
      <c r="B232" s="175" t="s">
        <v>670</v>
      </c>
      <c r="C232" s="174" t="str">
        <f>IF(ISNA(VLOOKUP(A229,Tables!$BO$10:$BP$12,2,FALSE)),"",VLOOKUP(A229,Tables!$BO$10:$BP$12,2,FALSE))</f>
        <v/>
      </c>
      <c r="D232" s="175" t="s">
        <v>673</v>
      </c>
      <c r="E232" s="174" t="str">
        <f>IF(ISNA(VLOOKUP(A229,Tables!$BO$22:$BP$24,2,FALSE)),"",VLOOKUP(A229,Tables!$BO$22:$BP$24,2,FALSE))</f>
        <v/>
      </c>
      <c r="F232" s="278"/>
      <c r="G232" s="279"/>
      <c r="I232" s="68"/>
      <c r="K232" s="290"/>
      <c r="L232" s="305"/>
      <c r="M232" s="351"/>
    </row>
    <row r="233" spans="1:13" x14ac:dyDescent="0.2">
      <c r="A233" s="33"/>
      <c r="B233" s="312"/>
      <c r="C233" s="313"/>
      <c r="D233" s="313"/>
      <c r="E233" s="313"/>
      <c r="F233" s="278"/>
      <c r="G233" s="279"/>
      <c r="I233" s="68"/>
      <c r="K233" s="291"/>
      <c r="L233" s="305"/>
      <c r="M233" s="352"/>
    </row>
    <row r="234" spans="1:13" ht="10.15" customHeight="1" x14ac:dyDescent="0.2">
      <c r="A234" s="33"/>
      <c r="B234" s="269"/>
      <c r="C234" s="270"/>
      <c r="D234" s="270"/>
      <c r="E234" s="270"/>
      <c r="F234" s="270"/>
      <c r="G234" s="271"/>
      <c r="I234" s="68"/>
      <c r="K234" s="294"/>
      <c r="L234" s="295"/>
      <c r="M234" s="296"/>
    </row>
    <row r="235" spans="1:13" ht="15.75" x14ac:dyDescent="0.2">
      <c r="B235" s="14" t="s">
        <v>2</v>
      </c>
      <c r="C235" s="14" t="s">
        <v>102</v>
      </c>
      <c r="D235" s="14" t="s">
        <v>103</v>
      </c>
      <c r="E235" s="14" t="s">
        <v>104</v>
      </c>
      <c r="F235" s="14" t="s">
        <v>105</v>
      </c>
      <c r="G235" s="14" t="s">
        <v>101</v>
      </c>
      <c r="I235" s="68"/>
      <c r="K235" s="275"/>
      <c r="L235" s="275"/>
      <c r="M235" s="275"/>
    </row>
    <row r="236" spans="1:13" ht="36" customHeight="1" x14ac:dyDescent="0.2">
      <c r="A236" s="33" t="s">
        <v>647</v>
      </c>
      <c r="B236" s="353" t="s">
        <v>221</v>
      </c>
      <c r="C236" s="353"/>
      <c r="D236" s="353"/>
      <c r="E236" s="353"/>
      <c r="F236" s="353"/>
      <c r="G236" s="15" t="str">
        <f>IF(ISNA(VLOOKUP(M236,Tables!$N$1:$O$402,2,TRUE)),"",VLOOKUP(M236,Tables!$N$1:$O$402,2,TRUE))</f>
        <v/>
      </c>
      <c r="I236" s="68"/>
      <c r="K236" s="80" t="s">
        <v>106</v>
      </c>
      <c r="L236" s="79" t="s">
        <v>474</v>
      </c>
      <c r="M236" s="17" t="str">
        <f>IF(M237="","",IF(M237="Select Rating","",IF(ISERROR(AVERAGE(M237)),"",AVERAGE(M237))))</f>
        <v/>
      </c>
    </row>
    <row r="237" spans="1:13" ht="147" customHeight="1" x14ac:dyDescent="0.2">
      <c r="A237" s="33" t="s">
        <v>648</v>
      </c>
      <c r="B237" s="215" t="s">
        <v>539</v>
      </c>
      <c r="C237" s="216" t="s">
        <v>58</v>
      </c>
      <c r="D237" s="216" t="s">
        <v>144</v>
      </c>
      <c r="E237" s="216" t="s">
        <v>21</v>
      </c>
      <c r="F237" s="216" t="s">
        <v>38</v>
      </c>
      <c r="G237" s="18" t="s">
        <v>262</v>
      </c>
      <c r="I237" s="68"/>
      <c r="K237" s="289" t="s">
        <v>145</v>
      </c>
      <c r="L237" s="283"/>
      <c r="M237" s="286" t="str">
        <f>IF(G237="","",IF(G237="Not Applicable","Not Applicable",IF(G237="Select Rating","",IF(G237="Distinguished",4,IF(G237="Proficient",3,IF(G237="Basic",2,IF(G237="Unsatisfactory",1)))))))</f>
        <v/>
      </c>
    </row>
    <row r="238" spans="1:13" x14ac:dyDescent="0.2">
      <c r="A238" s="33"/>
      <c r="B238" s="175" t="s">
        <v>668</v>
      </c>
      <c r="C238" s="174" t="str">
        <f>IF(ISNA(VLOOKUP(A237,Tables!$BO$2:$BP$4,2,FALSE)),"",VLOOKUP(A237,Tables!$BO$2:$BP$4,2,FALSE))</f>
        <v/>
      </c>
      <c r="D238" s="175" t="s">
        <v>671</v>
      </c>
      <c r="E238" s="174" t="str">
        <f>IF(ISNA(VLOOKUP(A237,Tables!$BO$14:$BP$16,2,FALSE)),"",VLOOKUP(A237,Tables!$BO$14:$BP$16,2,FALSE))</f>
        <v/>
      </c>
      <c r="F238" s="276"/>
      <c r="G238" s="277"/>
      <c r="I238" s="68"/>
      <c r="K238" s="290"/>
      <c r="L238" s="284"/>
      <c r="M238" s="287"/>
    </row>
    <row r="239" spans="1:13" x14ac:dyDescent="0.2">
      <c r="A239" s="33"/>
      <c r="B239" s="175" t="s">
        <v>669</v>
      </c>
      <c r="C239" s="174" t="str">
        <f>IF(ISNA(VLOOKUP(A237,Tables!$BO$6:$BP$8,2,FALSE)),"",VLOOKUP(A237,Tables!$BO$6:$BP$8,2,FALSE))</f>
        <v/>
      </c>
      <c r="D239" s="175" t="s">
        <v>672</v>
      </c>
      <c r="E239" s="174" t="str">
        <f>IF(ISNA(VLOOKUP(A237,Tables!$BO$18:$BP$20,2,FALSE)),"",VLOOKUP(A237,Tables!$BO$18:$BP$20,2,FALSE))</f>
        <v/>
      </c>
      <c r="F239" s="278"/>
      <c r="G239" s="279"/>
      <c r="I239" s="68"/>
      <c r="K239" s="290"/>
      <c r="L239" s="284"/>
      <c r="M239" s="287"/>
    </row>
    <row r="240" spans="1:13" x14ac:dyDescent="0.2">
      <c r="A240" s="33"/>
      <c r="B240" s="175" t="s">
        <v>670</v>
      </c>
      <c r="C240" s="174" t="str">
        <f>IF(ISNA(VLOOKUP(A237,Tables!$BO$10:$BP$12,2,FALSE)),"",VLOOKUP(A237,Tables!$BO$10:$BP$12,2,FALSE))</f>
        <v/>
      </c>
      <c r="D240" s="175" t="s">
        <v>673</v>
      </c>
      <c r="E240" s="174" t="str">
        <f>IF(ISNA(VLOOKUP(A237,Tables!$BO$22:$BP$24,2,FALSE)),"",VLOOKUP(A237,Tables!$BO$22:$BP$24,2,FALSE))</f>
        <v/>
      </c>
      <c r="F240" s="278"/>
      <c r="G240" s="279"/>
      <c r="I240" s="68"/>
      <c r="K240" s="290"/>
      <c r="L240" s="284"/>
      <c r="M240" s="287"/>
    </row>
    <row r="241" spans="1:13" x14ac:dyDescent="0.2">
      <c r="A241" s="33"/>
      <c r="B241" s="312"/>
      <c r="C241" s="313"/>
      <c r="D241" s="313"/>
      <c r="E241" s="313"/>
      <c r="F241" s="278"/>
      <c r="G241" s="279"/>
      <c r="I241" s="68"/>
      <c r="K241" s="291"/>
      <c r="L241" s="285"/>
      <c r="M241" s="288"/>
    </row>
    <row r="242" spans="1:13" ht="10.15" customHeight="1" x14ac:dyDescent="0.2">
      <c r="A242" s="33"/>
      <c r="B242" s="269"/>
      <c r="C242" s="270"/>
      <c r="D242" s="270"/>
      <c r="E242" s="270"/>
      <c r="F242" s="270"/>
      <c r="G242" s="271"/>
      <c r="I242" s="68"/>
      <c r="K242" s="272"/>
      <c r="L242" s="272"/>
      <c r="M242" s="272"/>
    </row>
    <row r="243" spans="1:13" ht="15.75" x14ac:dyDescent="0.2">
      <c r="B243" s="14" t="s">
        <v>2</v>
      </c>
      <c r="C243" s="14" t="s">
        <v>102</v>
      </c>
      <c r="D243" s="14" t="s">
        <v>103</v>
      </c>
      <c r="E243" s="14" t="s">
        <v>104</v>
      </c>
      <c r="F243" s="14" t="s">
        <v>105</v>
      </c>
      <c r="G243" s="14" t="s">
        <v>101</v>
      </c>
      <c r="I243" s="68"/>
      <c r="K243" s="275"/>
      <c r="L243" s="275"/>
      <c r="M243" s="275"/>
    </row>
    <row r="244" spans="1:13" ht="36" customHeight="1" x14ac:dyDescent="0.2">
      <c r="A244" s="33" t="s">
        <v>649</v>
      </c>
      <c r="B244" s="293" t="s">
        <v>91</v>
      </c>
      <c r="C244" s="293"/>
      <c r="D244" s="293"/>
      <c r="E244" s="293"/>
      <c r="F244" s="293"/>
      <c r="G244" s="15" t="str">
        <f>IF(ISNA(VLOOKUP(M244,Tables!$N$1:$O$402,2,TRUE)),"",VLOOKUP(M244,Tables!$N$1:$O$402,2,TRUE))</f>
        <v/>
      </c>
      <c r="I244" s="68"/>
      <c r="K244" s="80" t="s">
        <v>106</v>
      </c>
      <c r="L244" s="79" t="s">
        <v>474</v>
      </c>
      <c r="M244" s="17" t="str">
        <f>IF(M245="","",IF(M245="Select Rating","",IF(M251="","",IF(M251="Select Rating","",IF(M257="","",IF(M257="Select Rating","",IF(ISERROR(AVERAGE(M245:M257)),"",AVERAGE(M245:M257))))))))</f>
        <v/>
      </c>
    </row>
    <row r="245" spans="1:13" ht="85.5" customHeight="1" x14ac:dyDescent="0.2">
      <c r="A245" s="33" t="s">
        <v>650</v>
      </c>
      <c r="B245" s="215" t="s">
        <v>540</v>
      </c>
      <c r="C245" s="214" t="s">
        <v>190</v>
      </c>
      <c r="D245" s="216" t="s">
        <v>59</v>
      </c>
      <c r="E245" s="216" t="s">
        <v>22</v>
      </c>
      <c r="F245" s="214" t="s">
        <v>191</v>
      </c>
      <c r="G245" s="18" t="s">
        <v>262</v>
      </c>
      <c r="I245" s="68"/>
      <c r="K245" s="289" t="s">
        <v>146</v>
      </c>
      <c r="L245" s="283"/>
      <c r="M245" s="286" t="str">
        <f>IF(G245="","",IF(G245="Not Applicable","Not Applicable",IF(G245="Select Rating","",IF(G245="Distinguished",4,IF(G245="Proficient",3,IF(G245="Basic",2,IF(G245="Unsatisfactory",1)))))))</f>
        <v/>
      </c>
    </row>
    <row r="246" spans="1:13" x14ac:dyDescent="0.2">
      <c r="A246" s="33"/>
      <c r="B246" s="175" t="s">
        <v>668</v>
      </c>
      <c r="C246" s="174" t="str">
        <f>IF(ISNA(VLOOKUP(A245,Tables!$BO$2:$BP$4,2,FALSE)),"",VLOOKUP(A245,Tables!$BO$2:$BP$4,2,FALSE))</f>
        <v/>
      </c>
      <c r="D246" s="175" t="s">
        <v>671</v>
      </c>
      <c r="E246" s="174" t="str">
        <f>IF(ISNA(VLOOKUP(A245,Tables!$BO$14:$BP$16,2,FALSE)),"",VLOOKUP(A245,Tables!$BO$14:$BP$16,2,FALSE))</f>
        <v/>
      </c>
      <c r="F246" s="276"/>
      <c r="G246" s="277"/>
      <c r="I246" s="68"/>
      <c r="K246" s="290"/>
      <c r="L246" s="284"/>
      <c r="M246" s="287"/>
    </row>
    <row r="247" spans="1:13" x14ac:dyDescent="0.2">
      <c r="A247" s="33"/>
      <c r="B247" s="175" t="s">
        <v>669</v>
      </c>
      <c r="C247" s="174" t="str">
        <f>IF(ISNA(VLOOKUP(A245,Tables!$BO$6:$BP$8,2,FALSE)),"",VLOOKUP(A245,Tables!$BO$6:$BP$8,2,FALSE))</f>
        <v/>
      </c>
      <c r="D247" s="175" t="s">
        <v>672</v>
      </c>
      <c r="E247" s="174" t="str">
        <f>IF(ISNA(VLOOKUP(A245,Tables!$BO$18:$BP$20,2,FALSE)),"",VLOOKUP(A245,Tables!$BO$18:$BP$20,2,FALSE))</f>
        <v/>
      </c>
      <c r="F247" s="278"/>
      <c r="G247" s="279"/>
      <c r="I247" s="68"/>
      <c r="K247" s="290"/>
      <c r="L247" s="284"/>
      <c r="M247" s="287"/>
    </row>
    <row r="248" spans="1:13" x14ac:dyDescent="0.2">
      <c r="A248" s="33"/>
      <c r="B248" s="175" t="s">
        <v>670</v>
      </c>
      <c r="C248" s="174" t="str">
        <f>IF(ISNA(VLOOKUP(A245,Tables!$BO$10:$BP$12,2,FALSE)),"",VLOOKUP(A245,Tables!$BO$10:$BP$12,2,FALSE))</f>
        <v/>
      </c>
      <c r="D248" s="175" t="s">
        <v>673</v>
      </c>
      <c r="E248" s="174" t="str">
        <f>IF(ISNA(VLOOKUP(A245,Tables!$BO$22:$BP$24,2,FALSE)),"",VLOOKUP(A245,Tables!$BO$22:$BP$24,2,FALSE))</f>
        <v/>
      </c>
      <c r="F248" s="278"/>
      <c r="G248" s="279"/>
      <c r="I248" s="68"/>
      <c r="K248" s="290"/>
      <c r="L248" s="284"/>
      <c r="M248" s="287"/>
    </row>
    <row r="249" spans="1:13" x14ac:dyDescent="0.2">
      <c r="A249" s="33"/>
      <c r="B249" s="312"/>
      <c r="C249" s="313"/>
      <c r="D249" s="313"/>
      <c r="E249" s="313"/>
      <c r="F249" s="278"/>
      <c r="G249" s="279"/>
      <c r="I249" s="68"/>
      <c r="K249" s="291"/>
      <c r="L249" s="285"/>
      <c r="M249" s="288"/>
    </row>
    <row r="250" spans="1:13" ht="10.15" customHeight="1" x14ac:dyDescent="0.2">
      <c r="A250" s="33"/>
      <c r="B250" s="269"/>
      <c r="C250" s="270"/>
      <c r="D250" s="270"/>
      <c r="E250" s="270"/>
      <c r="F250" s="270"/>
      <c r="G250" s="271"/>
      <c r="I250" s="68"/>
      <c r="K250" s="272"/>
      <c r="L250" s="272"/>
      <c r="M250" s="272"/>
    </row>
    <row r="251" spans="1:13" ht="137.25" customHeight="1" x14ac:dyDescent="0.2">
      <c r="A251" s="33" t="s">
        <v>651</v>
      </c>
      <c r="B251" s="215" t="s">
        <v>541</v>
      </c>
      <c r="C251" s="216" t="s">
        <v>74</v>
      </c>
      <c r="D251" s="216" t="s">
        <v>80</v>
      </c>
      <c r="E251" s="216" t="s">
        <v>60</v>
      </c>
      <c r="F251" s="214" t="s">
        <v>192</v>
      </c>
      <c r="G251" s="18" t="s">
        <v>262</v>
      </c>
      <c r="I251" s="68"/>
      <c r="K251" s="280" t="s">
        <v>193</v>
      </c>
      <c r="L251" s="283"/>
      <c r="M251" s="286" t="str">
        <f>IF(G251="","",IF(G251="Not Applicable","Not Applicable",IF(G251="Select Rating","",IF(G251="Distinguished",4,IF(G251="Proficient",3,IF(G251="Basic",2,IF(G251="Unsatisfactory",1)))))))</f>
        <v/>
      </c>
    </row>
    <row r="252" spans="1:13" x14ac:dyDescent="0.2">
      <c r="A252" s="33"/>
      <c r="B252" s="175" t="s">
        <v>668</v>
      </c>
      <c r="C252" s="174" t="str">
        <f>IF(ISNA(VLOOKUP(A251,Tables!$BO$2:$BP$4,2,FALSE)),"",VLOOKUP(A251,Tables!$BO$2:$BP$4,2,FALSE))</f>
        <v/>
      </c>
      <c r="D252" s="175" t="s">
        <v>671</v>
      </c>
      <c r="E252" s="174" t="str">
        <f>IF(ISNA(VLOOKUP(A251,Tables!$BO$14:$BP$16,2,FALSE)),"",VLOOKUP(A251,Tables!$BO$14:$BP$16,2,FALSE))</f>
        <v/>
      </c>
      <c r="F252" s="276"/>
      <c r="G252" s="277"/>
      <c r="I252" s="68"/>
      <c r="K252" s="281"/>
      <c r="L252" s="284"/>
      <c r="M252" s="287"/>
    </row>
    <row r="253" spans="1:13" x14ac:dyDescent="0.2">
      <c r="A253" s="33"/>
      <c r="B253" s="175" t="s">
        <v>669</v>
      </c>
      <c r="C253" s="174" t="str">
        <f>IF(ISNA(VLOOKUP(A251,Tables!$BO$6:$BP$8,2,FALSE)),"",VLOOKUP(A251,Tables!$BO$6:$BP$8,2,FALSE))</f>
        <v/>
      </c>
      <c r="D253" s="175" t="s">
        <v>672</v>
      </c>
      <c r="E253" s="174" t="str">
        <f>IF(ISNA(VLOOKUP(A251,Tables!$BO$18:$BP$20,2,FALSE)),"",VLOOKUP(A251,Tables!$BO$18:$BP$20,2,FALSE))</f>
        <v/>
      </c>
      <c r="F253" s="278"/>
      <c r="G253" s="279"/>
      <c r="I253" s="68"/>
      <c r="K253" s="281"/>
      <c r="L253" s="284"/>
      <c r="M253" s="287"/>
    </row>
    <row r="254" spans="1:13" x14ac:dyDescent="0.2">
      <c r="A254" s="33"/>
      <c r="B254" s="175" t="s">
        <v>670</v>
      </c>
      <c r="C254" s="174" t="str">
        <f>IF(ISNA(VLOOKUP(A251,Tables!$BO$10:$BP$12,2,FALSE)),"",VLOOKUP(A251,Tables!$BO$10:$BP$12,2,FALSE))</f>
        <v/>
      </c>
      <c r="D254" s="175" t="s">
        <v>673</v>
      </c>
      <c r="E254" s="174" t="str">
        <f>IF(ISNA(VLOOKUP(A251,Tables!$BO$22:$BP$24,2,FALSE)),"",VLOOKUP(A251,Tables!$BO$22:$BP$24,2,FALSE))</f>
        <v/>
      </c>
      <c r="F254" s="278"/>
      <c r="G254" s="279"/>
      <c r="I254" s="68"/>
      <c r="K254" s="281"/>
      <c r="L254" s="284"/>
      <c r="M254" s="287"/>
    </row>
    <row r="255" spans="1:13" ht="12.75" customHeight="1" x14ac:dyDescent="0.2">
      <c r="A255" s="33"/>
      <c r="B255" s="312"/>
      <c r="C255" s="313"/>
      <c r="D255" s="313"/>
      <c r="E255" s="313"/>
      <c r="F255" s="278"/>
      <c r="G255" s="279"/>
      <c r="I255" s="68"/>
      <c r="K255" s="282"/>
      <c r="L255" s="285"/>
      <c r="M255" s="288"/>
    </row>
    <row r="256" spans="1:13" ht="10.15" customHeight="1" x14ac:dyDescent="0.2">
      <c r="A256" s="33"/>
      <c r="B256" s="269"/>
      <c r="C256" s="270"/>
      <c r="D256" s="270"/>
      <c r="E256" s="270"/>
      <c r="F256" s="270"/>
      <c r="G256" s="271"/>
      <c r="I256" s="68"/>
      <c r="K256" s="273"/>
      <c r="L256" s="273"/>
      <c r="M256" s="273"/>
    </row>
    <row r="257" spans="1:13" ht="96" customHeight="1" x14ac:dyDescent="0.2">
      <c r="A257" s="33" t="s">
        <v>652</v>
      </c>
      <c r="B257" s="215" t="s">
        <v>542</v>
      </c>
      <c r="C257" s="216" t="s">
        <v>11</v>
      </c>
      <c r="D257" s="216" t="s">
        <v>81</v>
      </c>
      <c r="E257" s="214" t="s">
        <v>194</v>
      </c>
      <c r="F257" s="216" t="s">
        <v>61</v>
      </c>
      <c r="G257" s="18" t="s">
        <v>262</v>
      </c>
      <c r="I257" s="68"/>
      <c r="K257" s="289" t="s">
        <v>147</v>
      </c>
      <c r="L257" s="283"/>
      <c r="M257" s="286" t="str">
        <f>IF(G257="","",IF(G257="Not Applicable","Not Applicable",IF(G257="Select Rating","",IF(G257="Distinguished",4,IF(G257="Proficient",3,IF(G257="Basic",2,IF(G257="Unsatisfactory",1)))))))</f>
        <v/>
      </c>
    </row>
    <row r="258" spans="1:13" x14ac:dyDescent="0.2">
      <c r="A258" s="33"/>
      <c r="B258" s="175" t="s">
        <v>668</v>
      </c>
      <c r="C258" s="174" t="str">
        <f>IF(ISNA(VLOOKUP(A257,Tables!$BO$2:$BP$4,2,FALSE)),"",VLOOKUP(A257,Tables!$BO$2:$BP$4,2,FALSE))</f>
        <v/>
      </c>
      <c r="D258" s="175" t="s">
        <v>671</v>
      </c>
      <c r="E258" s="174" t="str">
        <f>IF(ISNA(VLOOKUP(A257,Tables!$BO$14:$BP$16,2,FALSE)),"",VLOOKUP(A257,Tables!$BO$14:$BP$16,2,FALSE))</f>
        <v/>
      </c>
      <c r="F258" s="276"/>
      <c r="G258" s="277"/>
      <c r="I258" s="68"/>
      <c r="K258" s="290"/>
      <c r="L258" s="284"/>
      <c r="M258" s="287"/>
    </row>
    <row r="259" spans="1:13" x14ac:dyDescent="0.2">
      <c r="A259" s="33"/>
      <c r="B259" s="175" t="s">
        <v>669</v>
      </c>
      <c r="C259" s="174" t="str">
        <f>IF(ISNA(VLOOKUP(A257,Tables!$BO$6:$BP$8,2,FALSE)),"",VLOOKUP(A257,Tables!$BO$6:$BP$8,2,FALSE))</f>
        <v/>
      </c>
      <c r="D259" s="175" t="s">
        <v>672</v>
      </c>
      <c r="E259" s="174" t="str">
        <f>IF(ISNA(VLOOKUP(A257,Tables!$BO$18:$BP$20,2,FALSE)),"",VLOOKUP(A257,Tables!$BO$18:$BP$20,2,FALSE))</f>
        <v/>
      </c>
      <c r="F259" s="278"/>
      <c r="G259" s="279"/>
      <c r="I259" s="68"/>
      <c r="K259" s="290"/>
      <c r="L259" s="284"/>
      <c r="M259" s="287"/>
    </row>
    <row r="260" spans="1:13" x14ac:dyDescent="0.2">
      <c r="A260" s="33"/>
      <c r="B260" s="175" t="s">
        <v>670</v>
      </c>
      <c r="C260" s="174" t="str">
        <f>IF(ISNA(VLOOKUP(A257,Tables!$BO$10:$BP$12,2,FALSE)),"",VLOOKUP(A257,Tables!$BO$10:$BP$12,2,FALSE))</f>
        <v/>
      </c>
      <c r="D260" s="175" t="s">
        <v>673</v>
      </c>
      <c r="E260" s="174" t="str">
        <f>IF(ISNA(VLOOKUP(A257,Tables!$BO$22:$BP$24,2,FALSE)),"",VLOOKUP(A257,Tables!$BO$22:$BP$24,2,FALSE))</f>
        <v/>
      </c>
      <c r="F260" s="278"/>
      <c r="G260" s="279"/>
      <c r="I260" s="68"/>
      <c r="K260" s="290"/>
      <c r="L260" s="284"/>
      <c r="M260" s="287"/>
    </row>
    <row r="261" spans="1:13" x14ac:dyDescent="0.2">
      <c r="A261" s="33"/>
      <c r="B261" s="312"/>
      <c r="C261" s="313"/>
      <c r="D261" s="313"/>
      <c r="E261" s="313"/>
      <c r="F261" s="278"/>
      <c r="G261" s="279"/>
      <c r="I261" s="68"/>
      <c r="K261" s="291"/>
      <c r="L261" s="285"/>
      <c r="M261" s="288"/>
    </row>
    <row r="262" spans="1:13" ht="10.15" customHeight="1" x14ac:dyDescent="0.2">
      <c r="A262" s="33"/>
      <c r="B262" s="269"/>
      <c r="C262" s="270"/>
      <c r="D262" s="270"/>
      <c r="E262" s="270"/>
      <c r="F262" s="270"/>
      <c r="G262" s="271"/>
      <c r="I262" s="68"/>
      <c r="K262" s="272"/>
      <c r="L262" s="272"/>
      <c r="M262" s="272"/>
    </row>
    <row r="263" spans="1:13" s="20" customFormat="1" ht="12.75" customHeight="1" x14ac:dyDescent="0.2">
      <c r="B263" s="21"/>
      <c r="C263" s="22"/>
      <c r="D263" s="22"/>
      <c r="E263" s="23"/>
      <c r="F263" s="22"/>
      <c r="G263" s="24"/>
      <c r="I263" s="68"/>
      <c r="K263" s="176"/>
      <c r="L263" s="321" t="s">
        <v>341</v>
      </c>
      <c r="M263" s="321"/>
    </row>
    <row r="264" spans="1:13" ht="21" x14ac:dyDescent="0.2">
      <c r="B264" s="309" t="s">
        <v>222</v>
      </c>
      <c r="C264" s="309"/>
      <c r="D264" s="309"/>
      <c r="E264" s="309"/>
      <c r="F264" s="292" t="str">
        <f>IF(G265="","",IF(G265="Not Applicable","Not Applicable",VLOOKUP(G265,Tables!$N$1:$O$402,2,TRUE)))</f>
        <v/>
      </c>
      <c r="G264" s="292"/>
      <c r="I264" s="68"/>
      <c r="K264" s="274" t="s">
        <v>266</v>
      </c>
      <c r="L264" s="322" t="str">
        <f>IF(Tables!F17="Not Applicable-Not Applicable-Not Applicable-Not Applicable-Not Applicable-Not Applicable","Not Applicable",IF(G268="Select Rating","",IF(G274="Select Rating","",IF(G282="Select Rating","",IF(G288="Select Rating","",IF(G296="Select Rating","",IF(G302="Select Rating","",IF(ISERROR(AVERAGE(M267,M281,M295)),"",AVERAGE(M267,M281,M295)))))))))</f>
        <v/>
      </c>
      <c r="M264" s="323"/>
    </row>
    <row r="265" spans="1:13" ht="50.25" customHeight="1" x14ac:dyDescent="0.2">
      <c r="B265" s="310" t="s">
        <v>477</v>
      </c>
      <c r="C265" s="310"/>
      <c r="D265" s="310"/>
      <c r="E265" s="310"/>
      <c r="F265" s="12" t="s">
        <v>264</v>
      </c>
      <c r="G265" s="13" t="str">
        <f>L264</f>
        <v/>
      </c>
      <c r="I265" s="68"/>
      <c r="K265" s="274"/>
      <c r="L265" s="322"/>
      <c r="M265" s="323"/>
    </row>
    <row r="266" spans="1:13" ht="15.75" x14ac:dyDescent="0.2">
      <c r="B266" s="14" t="s">
        <v>2</v>
      </c>
      <c r="C266" s="14" t="s">
        <v>102</v>
      </c>
      <c r="D266" s="14" t="s">
        <v>103</v>
      </c>
      <c r="E266" s="14" t="s">
        <v>104</v>
      </c>
      <c r="F266" s="14" t="s">
        <v>105</v>
      </c>
      <c r="G266" s="14" t="s">
        <v>101</v>
      </c>
      <c r="I266" s="68"/>
      <c r="K266" s="274"/>
      <c r="L266" s="322"/>
      <c r="M266" s="323"/>
    </row>
    <row r="267" spans="1:13" ht="36" customHeight="1" x14ac:dyDescent="0.2">
      <c r="A267" s="33" t="s">
        <v>653</v>
      </c>
      <c r="B267" s="293" t="s">
        <v>260</v>
      </c>
      <c r="C267" s="293"/>
      <c r="D267" s="293"/>
      <c r="E267" s="293"/>
      <c r="F267" s="293"/>
      <c r="G267" s="15" t="str">
        <f>IF(ISNA(VLOOKUP(M267,Tables!$N$1:$O$402,2,TRUE)),"",VLOOKUP(M267,Tables!$N$1:$O$402,2,TRUE))</f>
        <v/>
      </c>
      <c r="I267" s="68"/>
      <c r="K267" s="80" t="s">
        <v>106</v>
      </c>
      <c r="L267" s="79" t="s">
        <v>474</v>
      </c>
      <c r="M267" s="17" t="str">
        <f>IF(M268="","",IF(M268="Select Rating","",IF(M274="","",IF(M274="Select Rating","",IF(ISERROR(AVERAGE(M268:M274)),"",AVERAGE(M268:M274))))))</f>
        <v/>
      </c>
    </row>
    <row r="268" spans="1:13" ht="178.5" x14ac:dyDescent="0.2">
      <c r="A268" s="33" t="s">
        <v>654</v>
      </c>
      <c r="B268" s="215" t="s">
        <v>238</v>
      </c>
      <c r="C268" s="216" t="s">
        <v>12</v>
      </c>
      <c r="D268" s="216" t="s">
        <v>62</v>
      </c>
      <c r="E268" s="216" t="s">
        <v>23</v>
      </c>
      <c r="F268" s="216" t="s">
        <v>75</v>
      </c>
      <c r="G268" s="18" t="s">
        <v>262</v>
      </c>
      <c r="I268" s="68"/>
      <c r="K268" s="280" t="s">
        <v>195</v>
      </c>
      <c r="L268" s="283"/>
      <c r="M268" s="286" t="str">
        <f>IF(G268="","",IF(G268="Not Applicable","Not Applicable",IF(G268="Select Rating","",IF(G268="Distinguished",4,IF(G268="Proficient",3,IF(G268="Basic",2,IF(G268="Unsatisfactory",1)))))))</f>
        <v/>
      </c>
    </row>
    <row r="269" spans="1:13" x14ac:dyDescent="0.2">
      <c r="A269" s="33"/>
      <c r="B269" s="175" t="s">
        <v>668</v>
      </c>
      <c r="C269" s="174" t="str">
        <f>IF(ISNA(VLOOKUP(A268,Tables!$BO$2:$BP$4,2,FALSE)),"",VLOOKUP(A268,Tables!$BO$2:$BP$4,2,FALSE))</f>
        <v/>
      </c>
      <c r="D269" s="175" t="s">
        <v>671</v>
      </c>
      <c r="E269" s="174" t="str">
        <f>IF(ISNA(VLOOKUP(A268,Tables!$BO$14:$BP$16,2,FALSE)),"",VLOOKUP(A268,Tables!$BO$14:$BP$16,2,FALSE))</f>
        <v/>
      </c>
      <c r="F269" s="276"/>
      <c r="G269" s="277"/>
      <c r="I269" s="68"/>
      <c r="K269" s="281"/>
      <c r="L269" s="284"/>
      <c r="M269" s="287"/>
    </row>
    <row r="270" spans="1:13" x14ac:dyDescent="0.2">
      <c r="A270" s="33"/>
      <c r="B270" s="175" t="s">
        <v>669</v>
      </c>
      <c r="C270" s="174" t="str">
        <f>IF(ISNA(VLOOKUP(A268,Tables!$BO$6:$BP$8,2,FALSE)),"",VLOOKUP(A268,Tables!$BO$6:$BP$8,2,FALSE))</f>
        <v/>
      </c>
      <c r="D270" s="175" t="s">
        <v>672</v>
      </c>
      <c r="E270" s="174" t="str">
        <f>IF(ISNA(VLOOKUP(A268,Tables!$BO$18:$BP$20,2,FALSE)),"",VLOOKUP(A268,Tables!$BO$18:$BP$20,2,FALSE))</f>
        <v/>
      </c>
      <c r="F270" s="278"/>
      <c r="G270" s="279"/>
      <c r="I270" s="68"/>
      <c r="K270" s="281"/>
      <c r="L270" s="284"/>
      <c r="M270" s="287"/>
    </row>
    <row r="271" spans="1:13" x14ac:dyDescent="0.2">
      <c r="A271" s="33"/>
      <c r="B271" s="175" t="s">
        <v>670</v>
      </c>
      <c r="C271" s="174" t="str">
        <f>IF(ISNA(VLOOKUP(A268,Tables!$BO$10:$BP$12,2,FALSE)),"",VLOOKUP(A268,Tables!$BO$10:$BP$12,2,FALSE))</f>
        <v/>
      </c>
      <c r="D271" s="175" t="s">
        <v>673</v>
      </c>
      <c r="E271" s="174" t="str">
        <f>IF(ISNA(VLOOKUP(A268,Tables!$BO$22:$BP$24,2,FALSE)),"",VLOOKUP(A268,Tables!$BO$22:$BP$24,2,FALSE))</f>
        <v/>
      </c>
      <c r="F271" s="278"/>
      <c r="G271" s="279"/>
      <c r="I271" s="68"/>
      <c r="K271" s="281"/>
      <c r="L271" s="284"/>
      <c r="M271" s="287"/>
    </row>
    <row r="272" spans="1:13" x14ac:dyDescent="0.2">
      <c r="A272" s="33"/>
      <c r="B272" s="312"/>
      <c r="C272" s="313"/>
      <c r="D272" s="313"/>
      <c r="E272" s="313"/>
      <c r="F272" s="278"/>
      <c r="G272" s="279"/>
      <c r="I272" s="68"/>
      <c r="K272" s="282"/>
      <c r="L272" s="285"/>
      <c r="M272" s="288"/>
    </row>
    <row r="273" spans="1:13" ht="10.15" customHeight="1" x14ac:dyDescent="0.2">
      <c r="A273" s="33"/>
      <c r="B273" s="269"/>
      <c r="C273" s="270"/>
      <c r="D273" s="270"/>
      <c r="E273" s="270"/>
      <c r="F273" s="270"/>
      <c r="G273" s="271"/>
      <c r="I273" s="68"/>
      <c r="K273" s="273"/>
      <c r="L273" s="273"/>
      <c r="M273" s="273"/>
    </row>
    <row r="274" spans="1:13" ht="150" customHeight="1" x14ac:dyDescent="0.2">
      <c r="A274" s="33" t="s">
        <v>655</v>
      </c>
      <c r="B274" s="215" t="s">
        <v>543</v>
      </c>
      <c r="C274" s="214" t="s">
        <v>196</v>
      </c>
      <c r="D274" s="216" t="s">
        <v>15</v>
      </c>
      <c r="E274" s="214" t="s">
        <v>197</v>
      </c>
      <c r="F274" s="214" t="s">
        <v>198</v>
      </c>
      <c r="G274" s="18" t="s">
        <v>262</v>
      </c>
      <c r="I274" s="68"/>
      <c r="K274" s="280" t="s">
        <v>199</v>
      </c>
      <c r="L274" s="283"/>
      <c r="M274" s="286" t="str">
        <f>IF(G274="","",IF(G274="Not Applicable","Not Applicable",IF(G274="Select Rating","",IF(G274="Distinguished",4,IF(G274="Proficient",3,IF(G274="Basic",2,IF(G274="Unsatisfactory",1)))))))</f>
        <v/>
      </c>
    </row>
    <row r="275" spans="1:13" x14ac:dyDescent="0.2">
      <c r="A275" s="33"/>
      <c r="B275" s="175" t="s">
        <v>668</v>
      </c>
      <c r="C275" s="174" t="str">
        <f>IF(ISNA(VLOOKUP(A274,Tables!$BO$2:$BP$4,2,FALSE)),"",VLOOKUP(A274,Tables!$BO$2:$BP$4,2,FALSE))</f>
        <v/>
      </c>
      <c r="D275" s="175" t="s">
        <v>671</v>
      </c>
      <c r="E275" s="174" t="str">
        <f>IF(ISNA(VLOOKUP(A274,Tables!$BO$14:$BP$16,2,FALSE)),"",VLOOKUP(A274,Tables!$BO$14:$BP$16,2,FALSE))</f>
        <v/>
      </c>
      <c r="F275" s="276"/>
      <c r="G275" s="277"/>
      <c r="I275" s="68"/>
      <c r="K275" s="281"/>
      <c r="L275" s="284"/>
      <c r="M275" s="287"/>
    </row>
    <row r="276" spans="1:13" x14ac:dyDescent="0.2">
      <c r="A276" s="33"/>
      <c r="B276" s="175" t="s">
        <v>669</v>
      </c>
      <c r="C276" s="174" t="str">
        <f>IF(ISNA(VLOOKUP(A274,Tables!$BO$6:$BP$8,2,FALSE)),"",VLOOKUP(A274,Tables!$BO$6:$BP$8,2,FALSE))</f>
        <v/>
      </c>
      <c r="D276" s="175" t="s">
        <v>672</v>
      </c>
      <c r="E276" s="174" t="str">
        <f>IF(ISNA(VLOOKUP(A274,Tables!$BO$18:$BP$20,2,FALSE)),"",VLOOKUP(A274,Tables!$BO$18:$BP$20,2,FALSE))</f>
        <v/>
      </c>
      <c r="F276" s="278"/>
      <c r="G276" s="279"/>
      <c r="I276" s="68"/>
      <c r="K276" s="281"/>
      <c r="L276" s="284"/>
      <c r="M276" s="287"/>
    </row>
    <row r="277" spans="1:13" x14ac:dyDescent="0.2">
      <c r="A277" s="33"/>
      <c r="B277" s="175" t="s">
        <v>670</v>
      </c>
      <c r="C277" s="174" t="str">
        <f>IF(ISNA(VLOOKUP(A274,Tables!$BO$10:$BP$12,2,FALSE)),"",VLOOKUP(A274,Tables!$BO$10:$BP$12,2,FALSE))</f>
        <v/>
      </c>
      <c r="D277" s="175" t="s">
        <v>673</v>
      </c>
      <c r="E277" s="174" t="str">
        <f>IF(ISNA(VLOOKUP(A274,Tables!$BO$22:$BP$24,2,FALSE)),"",VLOOKUP(A274,Tables!$BO$22:$BP$24,2,FALSE))</f>
        <v/>
      </c>
      <c r="F277" s="278"/>
      <c r="G277" s="279"/>
      <c r="I277" s="68"/>
      <c r="K277" s="281"/>
      <c r="L277" s="284"/>
      <c r="M277" s="287"/>
    </row>
    <row r="278" spans="1:13" x14ac:dyDescent="0.2">
      <c r="A278" s="33"/>
      <c r="B278" s="312"/>
      <c r="C278" s="313"/>
      <c r="D278" s="313"/>
      <c r="E278" s="313"/>
      <c r="F278" s="278"/>
      <c r="G278" s="279"/>
      <c r="I278" s="68"/>
      <c r="K278" s="282"/>
      <c r="L278" s="285"/>
      <c r="M278" s="288"/>
    </row>
    <row r="279" spans="1:13" ht="10.15" customHeight="1" x14ac:dyDescent="0.2">
      <c r="A279" s="33"/>
      <c r="B279" s="269"/>
      <c r="C279" s="270"/>
      <c r="D279" s="270"/>
      <c r="E279" s="270"/>
      <c r="F279" s="270"/>
      <c r="G279" s="271"/>
      <c r="I279" s="68"/>
      <c r="K279" s="273"/>
      <c r="L279" s="273"/>
      <c r="M279" s="273"/>
    </row>
    <row r="280" spans="1:13" ht="15.75" x14ac:dyDescent="0.2">
      <c r="B280" s="14" t="s">
        <v>2</v>
      </c>
      <c r="C280" s="14" t="s">
        <v>102</v>
      </c>
      <c r="D280" s="14" t="s">
        <v>103</v>
      </c>
      <c r="E280" s="14" t="s">
        <v>104</v>
      </c>
      <c r="F280" s="14" t="s">
        <v>105</v>
      </c>
      <c r="G280" s="14" t="s">
        <v>101</v>
      </c>
      <c r="I280" s="68"/>
      <c r="K280" s="275"/>
      <c r="L280" s="275"/>
      <c r="M280" s="275"/>
    </row>
    <row r="281" spans="1:13" ht="36" customHeight="1" x14ac:dyDescent="0.2">
      <c r="A281" s="33" t="s">
        <v>656</v>
      </c>
      <c r="B281" s="293" t="s">
        <v>261</v>
      </c>
      <c r="C281" s="293"/>
      <c r="D281" s="293"/>
      <c r="E281" s="293"/>
      <c r="F281" s="293"/>
      <c r="G281" s="15" t="str">
        <f>IF(ISNA(VLOOKUP(M281,Tables!$N$1:$O$402,2,TRUE)),"",VLOOKUP(M281,Tables!$N$1:$O$402,2,TRUE))</f>
        <v/>
      </c>
      <c r="I281" s="68"/>
      <c r="K281" s="80" t="s">
        <v>106</v>
      </c>
      <c r="L281" s="16" t="s">
        <v>474</v>
      </c>
      <c r="M281" s="17" t="str">
        <f>IF(M282="","",IF(M282="Select Rating","",IF(M288="","",IF(M288="Select Rating","",IF(ISERROR(AVERAGE(M282:M288)),"",AVERAGE(M282:M288))))))</f>
        <v/>
      </c>
    </row>
    <row r="282" spans="1:13" ht="153" x14ac:dyDescent="0.2">
      <c r="A282" s="33" t="s">
        <v>657</v>
      </c>
      <c r="B282" s="215" t="s">
        <v>544</v>
      </c>
      <c r="C282" s="216" t="s">
        <v>148</v>
      </c>
      <c r="D282" s="214" t="s">
        <v>200</v>
      </c>
      <c r="E282" s="214" t="s">
        <v>201</v>
      </c>
      <c r="F282" s="214" t="s">
        <v>202</v>
      </c>
      <c r="G282" s="18" t="s">
        <v>262</v>
      </c>
      <c r="I282" s="68"/>
      <c r="K282" s="289" t="s">
        <v>149</v>
      </c>
      <c r="L282" s="283"/>
      <c r="M282" s="286" t="str">
        <f>IF(G282="","",IF(G282="Not Applicable","Not Applicable",IF(G282="Select Rating","",IF(G282="Distinguished",4,IF(G282="Proficient",3,IF(G282="Basic",2,IF(G282="Unsatisfactory",1)))))))</f>
        <v/>
      </c>
    </row>
    <row r="283" spans="1:13" x14ac:dyDescent="0.2">
      <c r="A283" s="33"/>
      <c r="B283" s="175" t="s">
        <v>668</v>
      </c>
      <c r="C283" s="174" t="str">
        <f>IF(ISNA(VLOOKUP(A282,Tables!$BO$2:$BP$4,2,FALSE)),"",VLOOKUP(A282,Tables!$BO$2:$BP$4,2,FALSE))</f>
        <v/>
      </c>
      <c r="D283" s="175" t="s">
        <v>671</v>
      </c>
      <c r="E283" s="174" t="str">
        <f>IF(ISNA(VLOOKUP(A282,Tables!$BO$14:$BP$16,2,FALSE)),"",VLOOKUP(A282,Tables!$BO$14:$BP$16,2,FALSE))</f>
        <v/>
      </c>
      <c r="F283" s="276"/>
      <c r="G283" s="277"/>
      <c r="I283" s="68"/>
      <c r="K283" s="290"/>
      <c r="L283" s="284"/>
      <c r="M283" s="287"/>
    </row>
    <row r="284" spans="1:13" x14ac:dyDescent="0.2">
      <c r="A284" s="33"/>
      <c r="B284" s="175" t="s">
        <v>669</v>
      </c>
      <c r="C284" s="174" t="str">
        <f>IF(ISNA(VLOOKUP(A282,Tables!$BO$6:$BP$8,2,FALSE)),"",VLOOKUP(A282,Tables!$BO$6:$BP$8,2,FALSE))</f>
        <v/>
      </c>
      <c r="D284" s="175" t="s">
        <v>672</v>
      </c>
      <c r="E284" s="174" t="str">
        <f>IF(ISNA(VLOOKUP(A282,Tables!$BO$18:$BP$20,2,FALSE)),"",VLOOKUP(A282,Tables!$BO$18:$BP$20,2,FALSE))</f>
        <v/>
      </c>
      <c r="F284" s="278"/>
      <c r="G284" s="279"/>
      <c r="I284" s="68"/>
      <c r="K284" s="290"/>
      <c r="L284" s="284"/>
      <c r="M284" s="287"/>
    </row>
    <row r="285" spans="1:13" x14ac:dyDescent="0.2">
      <c r="A285" s="33"/>
      <c r="B285" s="175" t="s">
        <v>670</v>
      </c>
      <c r="C285" s="174" t="str">
        <f>IF(ISNA(VLOOKUP(A282,Tables!$BO$10:$BP$12,2,FALSE)),"",VLOOKUP(A282,Tables!$BO$10:$BP$12,2,FALSE))</f>
        <v/>
      </c>
      <c r="D285" s="175" t="s">
        <v>673</v>
      </c>
      <c r="E285" s="174" t="str">
        <f>IF(ISNA(VLOOKUP(A282,Tables!$BO$22:$BP$24,2,FALSE)),"",VLOOKUP(A282,Tables!$BO$22:$BP$24,2,FALSE))</f>
        <v/>
      </c>
      <c r="F285" s="278"/>
      <c r="G285" s="279"/>
      <c r="I285" s="68"/>
      <c r="K285" s="290"/>
      <c r="L285" s="284"/>
      <c r="M285" s="287"/>
    </row>
    <row r="286" spans="1:13" x14ac:dyDescent="0.2">
      <c r="A286" s="33"/>
      <c r="B286" s="312"/>
      <c r="C286" s="313"/>
      <c r="D286" s="313"/>
      <c r="E286" s="313"/>
      <c r="F286" s="278"/>
      <c r="G286" s="279"/>
      <c r="I286" s="68"/>
      <c r="K286" s="291"/>
      <c r="L286" s="285"/>
      <c r="M286" s="288"/>
    </row>
    <row r="287" spans="1:13" ht="10.15" customHeight="1" x14ac:dyDescent="0.2">
      <c r="A287" s="33"/>
      <c r="B287" s="269"/>
      <c r="C287" s="270"/>
      <c r="D287" s="270"/>
      <c r="E287" s="270"/>
      <c r="F287" s="270"/>
      <c r="G287" s="271"/>
      <c r="I287" s="68"/>
      <c r="K287" s="272"/>
      <c r="L287" s="272"/>
      <c r="M287" s="272"/>
    </row>
    <row r="288" spans="1:13" ht="174.75" customHeight="1" x14ac:dyDescent="0.2">
      <c r="A288" s="33" t="s">
        <v>658</v>
      </c>
      <c r="B288" s="215" t="s">
        <v>545</v>
      </c>
      <c r="C288" s="214" t="s">
        <v>203</v>
      </c>
      <c r="D288" s="216" t="s">
        <v>150</v>
      </c>
      <c r="E288" s="216" t="s">
        <v>24</v>
      </c>
      <c r="F288" s="216" t="s">
        <v>76</v>
      </c>
      <c r="G288" s="18" t="s">
        <v>262</v>
      </c>
      <c r="I288" s="68"/>
      <c r="K288" s="289" t="s">
        <v>151</v>
      </c>
      <c r="L288" s="283"/>
      <c r="M288" s="286" t="str">
        <f>IF(G288="","",IF(G288="Not Applicable","Not Applicable",IF(G288="Select Rating","",IF(G288="Distinguished",4,IF(G288="Proficient",3,IF(G288="Basic",2,IF(G288="Unsatisfactory",1)))))))</f>
        <v/>
      </c>
    </row>
    <row r="289" spans="1:13" x14ac:dyDescent="0.2">
      <c r="A289" s="33"/>
      <c r="B289" s="175" t="s">
        <v>668</v>
      </c>
      <c r="C289" s="174" t="str">
        <f>IF(ISNA(VLOOKUP(A288,Tables!$BO$2:$BP$4,2,FALSE)),"",VLOOKUP(A288,Tables!$BO$2:$BP$4,2,FALSE))</f>
        <v/>
      </c>
      <c r="D289" s="175" t="s">
        <v>671</v>
      </c>
      <c r="E289" s="174" t="str">
        <f>IF(ISNA(VLOOKUP(A288,Tables!$BO$14:$BP$16,2,FALSE)),"",VLOOKUP(A288,Tables!$BO$14:$BP$16,2,FALSE))</f>
        <v/>
      </c>
      <c r="F289" s="276"/>
      <c r="G289" s="277"/>
      <c r="I289" s="68"/>
      <c r="K289" s="290"/>
      <c r="L289" s="284"/>
      <c r="M289" s="287"/>
    </row>
    <row r="290" spans="1:13" x14ac:dyDescent="0.2">
      <c r="A290" s="33"/>
      <c r="B290" s="175" t="s">
        <v>669</v>
      </c>
      <c r="C290" s="174" t="str">
        <f>IF(ISNA(VLOOKUP(A288,Tables!$BO$6:$BP$8,2,FALSE)),"",VLOOKUP(A288,Tables!$BO$6:$BP$8,2,FALSE))</f>
        <v/>
      </c>
      <c r="D290" s="175" t="s">
        <v>672</v>
      </c>
      <c r="E290" s="174" t="str">
        <f>IF(ISNA(VLOOKUP(A288,Tables!$BO$18:$BP$20,2,FALSE)),"",VLOOKUP(A288,Tables!$BO$18:$BP$20,2,FALSE))</f>
        <v/>
      </c>
      <c r="F290" s="278"/>
      <c r="G290" s="279"/>
      <c r="I290" s="68"/>
      <c r="K290" s="290"/>
      <c r="L290" s="284"/>
      <c r="M290" s="287"/>
    </row>
    <row r="291" spans="1:13" x14ac:dyDescent="0.2">
      <c r="A291" s="33"/>
      <c r="B291" s="175" t="s">
        <v>670</v>
      </c>
      <c r="C291" s="174" t="str">
        <f>IF(ISNA(VLOOKUP(A288,Tables!$BO$10:$BP$12,2,FALSE)),"",VLOOKUP(A288,Tables!$BO$10:$BP$12,2,FALSE))</f>
        <v/>
      </c>
      <c r="D291" s="175" t="s">
        <v>673</v>
      </c>
      <c r="E291" s="174" t="str">
        <f>IF(ISNA(VLOOKUP(A288,Tables!$BO$22:$BP$24,2,FALSE)),"",VLOOKUP(A288,Tables!$BO$22:$BP$24,2,FALSE))</f>
        <v/>
      </c>
      <c r="F291" s="278"/>
      <c r="G291" s="279"/>
      <c r="I291" s="68"/>
      <c r="K291" s="290"/>
      <c r="L291" s="284"/>
      <c r="M291" s="287"/>
    </row>
    <row r="292" spans="1:13" x14ac:dyDescent="0.2">
      <c r="A292" s="33"/>
      <c r="B292" s="312"/>
      <c r="C292" s="313"/>
      <c r="D292" s="313"/>
      <c r="E292" s="313"/>
      <c r="F292" s="278"/>
      <c r="G292" s="279"/>
      <c r="I292" s="68"/>
      <c r="K292" s="291"/>
      <c r="L292" s="285"/>
      <c r="M292" s="288"/>
    </row>
    <row r="293" spans="1:13" ht="10.15" customHeight="1" x14ac:dyDescent="0.2">
      <c r="A293" s="33"/>
      <c r="B293" s="269"/>
      <c r="C293" s="270"/>
      <c r="D293" s="270"/>
      <c r="E293" s="270"/>
      <c r="F293" s="270"/>
      <c r="G293" s="271"/>
      <c r="I293" s="68"/>
      <c r="K293" s="272"/>
      <c r="L293" s="272"/>
      <c r="M293" s="272"/>
    </row>
    <row r="294" spans="1:13" ht="15.75" x14ac:dyDescent="0.2">
      <c r="B294" s="14" t="s">
        <v>2</v>
      </c>
      <c r="C294" s="14" t="s">
        <v>102</v>
      </c>
      <c r="D294" s="14" t="s">
        <v>103</v>
      </c>
      <c r="E294" s="14" t="s">
        <v>104</v>
      </c>
      <c r="F294" s="14" t="s">
        <v>105</v>
      </c>
      <c r="G294" s="14" t="s">
        <v>101</v>
      </c>
      <c r="I294" s="68"/>
      <c r="K294" s="275"/>
      <c r="L294" s="275"/>
      <c r="M294" s="275"/>
    </row>
    <row r="295" spans="1:13" ht="36" customHeight="1" x14ac:dyDescent="0.2">
      <c r="A295" s="33" t="s">
        <v>659</v>
      </c>
      <c r="B295" s="293" t="s">
        <v>92</v>
      </c>
      <c r="C295" s="293"/>
      <c r="D295" s="293"/>
      <c r="E295" s="293"/>
      <c r="F295" s="293"/>
      <c r="G295" s="15" t="str">
        <f>IF(ISNA(VLOOKUP(M295,Tables!$N$1:$O$402,2,TRUE)),"",VLOOKUP(M295,Tables!$N$1:$O$402,2,TRUE))</f>
        <v/>
      </c>
      <c r="I295" s="68"/>
      <c r="K295" s="80" t="s">
        <v>106</v>
      </c>
      <c r="L295" s="16" t="s">
        <v>474</v>
      </c>
      <c r="M295" s="17" t="str">
        <f>IF(M296="","",IF(M296="Select Rating","",IF(M302="","",IF(M302="Select Rating","",IF(ISERROR(AVERAGE(M296:M302)),"",AVERAGE(M296:M302))))))</f>
        <v/>
      </c>
    </row>
    <row r="296" spans="1:13" ht="249.75" customHeight="1" x14ac:dyDescent="0.2">
      <c r="A296" s="33" t="s">
        <v>660</v>
      </c>
      <c r="B296" s="215" t="s">
        <v>546</v>
      </c>
      <c r="C296" s="216" t="s">
        <v>152</v>
      </c>
      <c r="D296" s="216" t="s">
        <v>82</v>
      </c>
      <c r="E296" s="216" t="s">
        <v>77</v>
      </c>
      <c r="F296" s="214" t="s">
        <v>204</v>
      </c>
      <c r="G296" s="18" t="s">
        <v>262</v>
      </c>
      <c r="I296" s="68"/>
      <c r="K296" s="289" t="s">
        <v>153</v>
      </c>
      <c r="L296" s="283"/>
      <c r="M296" s="286" t="str">
        <f>IF(G296="","",IF(G296="Not Applicable","Not Applicable",IF(G296="Select Rating","",IF(G296="Distinguished",4,IF(G296="Proficient",3,IF(G296="Basic",2,IF(G296="Unsatisfactory",1)))))))</f>
        <v/>
      </c>
    </row>
    <row r="297" spans="1:13" x14ac:dyDescent="0.2">
      <c r="A297" s="33"/>
      <c r="B297" s="175" t="s">
        <v>668</v>
      </c>
      <c r="C297" s="174" t="str">
        <f>IF(ISNA(VLOOKUP(A296,Tables!$BO$2:$BP$4,2,FALSE)),"",VLOOKUP(A296,Tables!$BO$2:$BP$4,2,FALSE))</f>
        <v/>
      </c>
      <c r="D297" s="175" t="s">
        <v>671</v>
      </c>
      <c r="E297" s="174" t="str">
        <f>IF(ISNA(VLOOKUP(A296,Tables!$BO$14:$BP$16,2,FALSE)),"",VLOOKUP(A296,Tables!$BO$14:$BP$16,2,FALSE))</f>
        <v/>
      </c>
      <c r="F297" s="276"/>
      <c r="G297" s="277"/>
      <c r="I297" s="68"/>
      <c r="K297" s="290"/>
      <c r="L297" s="284"/>
      <c r="M297" s="287"/>
    </row>
    <row r="298" spans="1:13" x14ac:dyDescent="0.2">
      <c r="A298" s="33"/>
      <c r="B298" s="175" t="s">
        <v>669</v>
      </c>
      <c r="C298" s="174" t="str">
        <f>IF(ISNA(VLOOKUP(A296,Tables!$BO$6:$BP$8,2,FALSE)),"",VLOOKUP(A296,Tables!$BO$6:$BP$8,2,FALSE))</f>
        <v/>
      </c>
      <c r="D298" s="175" t="s">
        <v>672</v>
      </c>
      <c r="E298" s="174" t="str">
        <f>IF(ISNA(VLOOKUP(A296,Tables!$BO$18:$BP$20,2,FALSE)),"",VLOOKUP(A296,Tables!$BO$18:$BP$20,2,FALSE))</f>
        <v/>
      </c>
      <c r="F298" s="278"/>
      <c r="G298" s="279"/>
      <c r="I298" s="68"/>
      <c r="K298" s="290"/>
      <c r="L298" s="284"/>
      <c r="M298" s="287"/>
    </row>
    <row r="299" spans="1:13" x14ac:dyDescent="0.2">
      <c r="A299" s="33"/>
      <c r="B299" s="175" t="s">
        <v>670</v>
      </c>
      <c r="C299" s="174" t="str">
        <f>IF(ISNA(VLOOKUP(A296,Tables!$BO$10:$BP$12,2,FALSE)),"",VLOOKUP(A296,Tables!$BO$10:$BP$12,2,FALSE))</f>
        <v/>
      </c>
      <c r="D299" s="175" t="s">
        <v>673</v>
      </c>
      <c r="E299" s="174" t="str">
        <f>IF(ISNA(VLOOKUP(A296,Tables!$BO$22:$BP$24,2,FALSE)),"",VLOOKUP(A296,Tables!$BO$22:$BP$24,2,FALSE))</f>
        <v/>
      </c>
      <c r="F299" s="278"/>
      <c r="G299" s="279"/>
      <c r="I299" s="68"/>
      <c r="K299" s="290"/>
      <c r="L299" s="284"/>
      <c r="M299" s="287"/>
    </row>
    <row r="300" spans="1:13" x14ac:dyDescent="0.2">
      <c r="A300" s="33"/>
      <c r="B300" s="312"/>
      <c r="C300" s="313"/>
      <c r="D300" s="313"/>
      <c r="E300" s="313"/>
      <c r="F300" s="278"/>
      <c r="G300" s="279"/>
      <c r="I300" s="68"/>
      <c r="K300" s="291"/>
      <c r="L300" s="285"/>
      <c r="M300" s="288"/>
    </row>
    <row r="301" spans="1:13" ht="10.15" customHeight="1" x14ac:dyDescent="0.2">
      <c r="A301" s="33"/>
      <c r="B301" s="269"/>
      <c r="C301" s="270"/>
      <c r="D301" s="270"/>
      <c r="E301" s="270"/>
      <c r="F301" s="270"/>
      <c r="G301" s="271"/>
      <c r="I301" s="68"/>
      <c r="K301" s="272"/>
      <c r="L301" s="272"/>
      <c r="M301" s="272"/>
    </row>
    <row r="302" spans="1:13" ht="159.75" customHeight="1" x14ac:dyDescent="0.2">
      <c r="A302" s="33" t="s">
        <v>661</v>
      </c>
      <c r="B302" s="215" t="s">
        <v>547</v>
      </c>
      <c r="C302" s="216" t="s">
        <v>78</v>
      </c>
      <c r="D302" s="214" t="s">
        <v>205</v>
      </c>
      <c r="E302" s="216" t="s">
        <v>79</v>
      </c>
      <c r="F302" s="214" t="s">
        <v>206</v>
      </c>
      <c r="G302" s="18" t="s">
        <v>262</v>
      </c>
      <c r="I302" s="68"/>
      <c r="K302" s="289" t="s">
        <v>154</v>
      </c>
      <c r="L302" s="283"/>
      <c r="M302" s="286" t="str">
        <f>IF(G302="","",IF(G302="Not Applicable","Not Applicable",IF(G302="Select Rating","",IF(G302="Distinguished",4,IF(G302="Proficient",3,IF(G302="Basic",2,IF(G302="Unsatisfactory",1)))))))</f>
        <v/>
      </c>
    </row>
    <row r="303" spans="1:13" x14ac:dyDescent="0.2">
      <c r="A303" s="33"/>
      <c r="B303" s="175" t="s">
        <v>668</v>
      </c>
      <c r="C303" s="174" t="str">
        <f>IF(ISNA(VLOOKUP(A302,Tables!$BO$2:$BP$4,2,FALSE)),"",VLOOKUP(A302,Tables!$BO$2:$BP$4,2,FALSE))</f>
        <v/>
      </c>
      <c r="D303" s="175" t="s">
        <v>671</v>
      </c>
      <c r="E303" s="174" t="str">
        <f>IF(ISNA(VLOOKUP(A302,Tables!$BO$14:$BP$16,2,FALSE)),"",VLOOKUP(A302,Tables!$BO$14:$BP$16,2,FALSE))</f>
        <v/>
      </c>
      <c r="F303" s="276"/>
      <c r="G303" s="277"/>
      <c r="I303" s="68"/>
      <c r="K303" s="290"/>
      <c r="L303" s="284"/>
      <c r="M303" s="287"/>
    </row>
    <row r="304" spans="1:13" x14ac:dyDescent="0.2">
      <c r="A304" s="33"/>
      <c r="B304" s="175" t="s">
        <v>669</v>
      </c>
      <c r="C304" s="174" t="str">
        <f>IF(ISNA(VLOOKUP(A302,Tables!$BO$6:$BP$8,2,FALSE)),"",VLOOKUP(A302,Tables!$BO$6:$BP$8,2,FALSE))</f>
        <v/>
      </c>
      <c r="D304" s="175" t="s">
        <v>672</v>
      </c>
      <c r="E304" s="174" t="str">
        <f>IF(ISNA(VLOOKUP(A302,Tables!$BO$18:$BP$20,2,FALSE)),"",VLOOKUP(A302,Tables!$BO$18:$BP$20,2,FALSE))</f>
        <v/>
      </c>
      <c r="F304" s="278"/>
      <c r="G304" s="279"/>
      <c r="I304" s="68"/>
      <c r="K304" s="290"/>
      <c r="L304" s="284"/>
      <c r="M304" s="287"/>
    </row>
    <row r="305" spans="1:13" x14ac:dyDescent="0.2">
      <c r="A305" s="33"/>
      <c r="B305" s="175" t="s">
        <v>670</v>
      </c>
      <c r="C305" s="174" t="str">
        <f>IF(ISNA(VLOOKUP(A302,Tables!$BO$10:$BP$12,2,FALSE)),"",VLOOKUP(A302,Tables!$BO$10:$BP$12,2,FALSE))</f>
        <v/>
      </c>
      <c r="D305" s="175" t="s">
        <v>673</v>
      </c>
      <c r="E305" s="174" t="str">
        <f>IF(ISNA(VLOOKUP(A302,Tables!$BO$22:$BP$24,2,FALSE)),"",VLOOKUP(A302,Tables!$BO$22:$BP$24,2,FALSE))</f>
        <v/>
      </c>
      <c r="F305" s="278"/>
      <c r="G305" s="279"/>
      <c r="I305" s="68"/>
      <c r="K305" s="290"/>
      <c r="L305" s="284"/>
      <c r="M305" s="287"/>
    </row>
    <row r="306" spans="1:13" x14ac:dyDescent="0.2">
      <c r="A306" s="33"/>
      <c r="B306" s="312"/>
      <c r="C306" s="313"/>
      <c r="D306" s="313"/>
      <c r="E306" s="313"/>
      <c r="F306" s="278"/>
      <c r="G306" s="279"/>
      <c r="I306" s="68"/>
      <c r="K306" s="291"/>
      <c r="L306" s="285"/>
      <c r="M306" s="288"/>
    </row>
    <row r="307" spans="1:13" ht="10.15" customHeight="1" x14ac:dyDescent="0.2">
      <c r="A307" s="33"/>
      <c r="B307" s="269"/>
      <c r="C307" s="270"/>
      <c r="D307" s="270"/>
      <c r="E307" s="270"/>
      <c r="F307" s="270"/>
      <c r="G307" s="271"/>
      <c r="I307" s="68"/>
      <c r="K307" s="272"/>
      <c r="L307" s="272"/>
      <c r="M307" s="272"/>
    </row>
    <row r="308" spans="1:13" x14ac:dyDescent="0.2">
      <c r="B308" s="26"/>
      <c r="C308" s="26"/>
      <c r="D308" s="26"/>
      <c r="E308" s="26"/>
      <c r="F308" s="26"/>
      <c r="G308" s="27"/>
      <c r="I308" s="68"/>
      <c r="K308" s="317"/>
      <c r="L308" s="317"/>
      <c r="M308" s="317"/>
    </row>
    <row r="309" spans="1:13" x14ac:dyDescent="0.2">
      <c r="I309" s="68"/>
    </row>
    <row r="310" spans="1:13" x14ac:dyDescent="0.2">
      <c r="I310" s="68"/>
    </row>
    <row r="311" spans="1:13" ht="18.75" x14ac:dyDescent="0.2">
      <c r="B311" s="339" t="s">
        <v>281</v>
      </c>
      <c r="C311" s="339"/>
      <c r="D311" s="339"/>
      <c r="E311" s="339"/>
      <c r="F311" s="339"/>
      <c r="G311" s="339"/>
      <c r="I311" s="68"/>
    </row>
    <row r="312" spans="1:13" x14ac:dyDescent="0.2">
      <c r="B312" s="347"/>
      <c r="C312" s="348"/>
      <c r="D312" s="122" t="s">
        <v>284</v>
      </c>
      <c r="E312" s="122" t="s">
        <v>285</v>
      </c>
      <c r="F312" s="122" t="s">
        <v>287</v>
      </c>
      <c r="G312" s="123" t="s">
        <v>240</v>
      </c>
      <c r="I312" s="68"/>
    </row>
    <row r="313" spans="1:13" ht="36" customHeight="1" x14ac:dyDescent="0.2">
      <c r="B313" s="345" t="str">
        <f>B7</f>
        <v>I. Living a Mission and Vision Focused on Results</v>
      </c>
      <c r="C313" s="346"/>
      <c r="D313" s="73" t="str">
        <f>L7</f>
        <v/>
      </c>
      <c r="E313" s="74">
        <f>'Evaluation Information'!I14</f>
        <v>0</v>
      </c>
      <c r="F313" s="75" t="str">
        <f>IF(D313="","",IF(D313="Not Applicable","Not Applicable",E313*D313))</f>
        <v/>
      </c>
      <c r="G313" s="120" t="str">
        <f>F7</f>
        <v/>
      </c>
      <c r="I313" s="68"/>
    </row>
    <row r="314" spans="1:13" ht="30" customHeight="1" x14ac:dyDescent="0.2">
      <c r="B314" s="343" t="str">
        <f>B10</f>
        <v>a. Coordinates efforts to create and implement a vision for the school and defines desired results and goals that align with the overall school vision and lead to student improvement for all learners</v>
      </c>
      <c r="C314" s="343"/>
      <c r="D314" s="343"/>
      <c r="E314" s="343"/>
      <c r="F314" s="343"/>
      <c r="G314" s="119" t="str">
        <f>G10</f>
        <v/>
      </c>
      <c r="I314" s="68"/>
    </row>
    <row r="315" spans="1:13" ht="12.75" customHeight="1" x14ac:dyDescent="0.2">
      <c r="B315" s="343" t="str">
        <f>B18</f>
        <v>b. Ensures that the school’s identity, vision, mission, drive school decisions</v>
      </c>
      <c r="C315" s="343"/>
      <c r="D315" s="343"/>
      <c r="E315" s="343"/>
      <c r="F315" s="343"/>
      <c r="G315" s="119" t="str">
        <f>G18</f>
        <v/>
      </c>
      <c r="I315" s="68"/>
    </row>
    <row r="316" spans="1:13" ht="30" customHeight="1" x14ac:dyDescent="0.2">
      <c r="B316" s="343" t="str">
        <f>B32</f>
        <v>c. Conducts difficult but crucial conversations with individuals, teams, and staff based on student performance data in a timely manner for the purpose of enhancing student learning and results.</v>
      </c>
      <c r="C316" s="343"/>
      <c r="D316" s="343"/>
      <c r="E316" s="343"/>
      <c r="F316" s="343"/>
      <c r="G316" s="119" t="str">
        <f>G32</f>
        <v/>
      </c>
      <c r="I316" s="68"/>
    </row>
    <row r="317" spans="1:13" ht="10.15" customHeight="1" x14ac:dyDescent="0.2">
      <c r="B317" s="344"/>
      <c r="C317" s="344"/>
      <c r="D317" s="344"/>
      <c r="E317" s="344"/>
      <c r="F317" s="344"/>
      <c r="G317" s="121"/>
      <c r="I317" s="68"/>
    </row>
    <row r="318" spans="1:13" ht="15" customHeight="1" x14ac:dyDescent="0.2">
      <c r="B318" s="60"/>
      <c r="C318" s="60"/>
      <c r="D318" s="72" t="s">
        <v>284</v>
      </c>
      <c r="E318" s="72" t="s">
        <v>285</v>
      </c>
      <c r="F318" s="72" t="s">
        <v>287</v>
      </c>
      <c r="G318" s="117" t="s">
        <v>240</v>
      </c>
      <c r="I318" s="68"/>
    </row>
    <row r="319" spans="1:13" ht="36" customHeight="1" x14ac:dyDescent="0.2">
      <c r="B319" s="345" t="str">
        <f>B40</f>
        <v>II. Leading and Managing Systems Change</v>
      </c>
      <c r="C319" s="346"/>
      <c r="D319" s="73" t="str">
        <f>L40</f>
        <v/>
      </c>
      <c r="E319" s="74">
        <f>'Evaluation Information'!I15</f>
        <v>0</v>
      </c>
      <c r="F319" s="75" t="str">
        <f>IF(D319="","",IF(D319="Not Applicable","Not Applicable",E319*D319))</f>
        <v/>
      </c>
      <c r="G319" s="117" t="str">
        <f>F40</f>
        <v/>
      </c>
      <c r="I319" s="68"/>
    </row>
    <row r="320" spans="1:13" ht="30" customHeight="1" x14ac:dyDescent="0.2">
      <c r="B320" s="343" t="str">
        <f>B43</f>
        <v>a. Develops, implements, and monitors the outcomes of the school improvement plan and school wide student achievement data results to improve student achievement</v>
      </c>
      <c r="C320" s="343"/>
      <c r="D320" s="343"/>
      <c r="E320" s="343"/>
      <c r="F320" s="343"/>
      <c r="G320" s="119" t="str">
        <f>G43</f>
        <v/>
      </c>
      <c r="I320" s="68"/>
    </row>
    <row r="321" spans="2:9" ht="12.75" customHeight="1" x14ac:dyDescent="0.2">
      <c r="B321" s="343" t="str">
        <f>B63</f>
        <v>b. Creates a safe, clean, and orderly learning environment</v>
      </c>
      <c r="C321" s="343"/>
      <c r="D321" s="343"/>
      <c r="E321" s="343"/>
      <c r="F321" s="343"/>
      <c r="G321" s="119" t="str">
        <f>G63</f>
        <v/>
      </c>
      <c r="I321" s="68"/>
    </row>
    <row r="322" spans="2:9" ht="30" customHeight="1" x14ac:dyDescent="0.2">
      <c r="B322" s="343" t="str">
        <f>B71</f>
        <v>c. Collaborates with staff to allocate personnel, time, material, and adult learning resources appropriately to achieve the school improvement plan targets</v>
      </c>
      <c r="C322" s="343"/>
      <c r="D322" s="343"/>
      <c r="E322" s="343"/>
      <c r="F322" s="343"/>
      <c r="G322" s="119" t="str">
        <f>G71</f>
        <v/>
      </c>
      <c r="I322" s="68"/>
    </row>
    <row r="323" spans="2:9" ht="12.75" customHeight="1" x14ac:dyDescent="0.2">
      <c r="B323" s="343" t="str">
        <f>B85</f>
        <v>d. Employs current technologies</v>
      </c>
      <c r="C323" s="343"/>
      <c r="D323" s="343"/>
      <c r="E323" s="343"/>
      <c r="F323" s="343"/>
      <c r="G323" s="119" t="str">
        <f>G85</f>
        <v/>
      </c>
      <c r="I323" s="68"/>
    </row>
    <row r="324" spans="2:9" ht="10.15" customHeight="1" x14ac:dyDescent="0.2">
      <c r="B324" s="344"/>
      <c r="C324" s="344"/>
      <c r="D324" s="344"/>
      <c r="E324" s="344"/>
      <c r="F324" s="344"/>
      <c r="G324" s="121"/>
      <c r="I324" s="68"/>
    </row>
    <row r="325" spans="2:9" ht="15" customHeight="1" x14ac:dyDescent="0.2">
      <c r="B325" s="60"/>
      <c r="C325" s="60"/>
      <c r="D325" s="72" t="s">
        <v>284</v>
      </c>
      <c r="E325" s="72" t="s">
        <v>285</v>
      </c>
      <c r="F325" s="72" t="s">
        <v>283</v>
      </c>
      <c r="G325" s="117" t="s">
        <v>240</v>
      </c>
      <c r="I325" s="68"/>
    </row>
    <row r="326" spans="2:9" ht="36" customHeight="1" x14ac:dyDescent="0.2">
      <c r="B326" s="345" t="str">
        <f>B93</f>
        <v>III. Improving Teaching &amp; Learning</v>
      </c>
      <c r="C326" s="346"/>
      <c r="D326" s="73" t="str">
        <f>L93</f>
        <v/>
      </c>
      <c r="E326" s="74">
        <f>'Evaluation Information'!I16</f>
        <v>0</v>
      </c>
      <c r="F326" s="75" t="str">
        <f>IF(D326="","",IF(D326="Not Applicable","Not Applicable",E326*D326))</f>
        <v/>
      </c>
      <c r="G326" s="117" t="str">
        <f>F93</f>
        <v/>
      </c>
      <c r="I326" s="68"/>
    </row>
    <row r="327" spans="2:9" ht="30" customHeight="1" x14ac:dyDescent="0.2">
      <c r="B327" s="343" t="str">
        <f>B96</f>
        <v>a.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v>
      </c>
      <c r="C327" s="343"/>
      <c r="D327" s="343"/>
      <c r="E327" s="343"/>
      <c r="F327" s="343"/>
      <c r="G327" s="119" t="str">
        <f>G96</f>
        <v/>
      </c>
      <c r="I327" s="68"/>
    </row>
    <row r="328" spans="2:9" ht="30" customHeight="1" x14ac:dyDescent="0.2">
      <c r="B328" s="343" t="str">
        <f>B110</f>
        <v>b. Creates a continuous improvement cycle that uses multiple forms of data and student work samples to support individual, team, and school wide improvement goals, identify and address areas of improvement and celebrate successes</v>
      </c>
      <c r="C328" s="343"/>
      <c r="D328" s="343"/>
      <c r="E328" s="343"/>
      <c r="F328" s="343"/>
      <c r="G328" s="119" t="str">
        <f>G110</f>
        <v/>
      </c>
      <c r="I328" s="68"/>
    </row>
    <row r="329" spans="2:9" ht="12.75" customHeight="1" x14ac:dyDescent="0.2">
      <c r="B329" s="343" t="str">
        <f>B124</f>
        <v>c. Implements student interventions that differentiate instruction based on student needs</v>
      </c>
      <c r="C329" s="343"/>
      <c r="D329" s="343"/>
      <c r="E329" s="343"/>
      <c r="F329" s="343"/>
      <c r="G329" s="119" t="str">
        <f>G124</f>
        <v/>
      </c>
      <c r="I329" s="68"/>
    </row>
    <row r="330" spans="2:9" x14ac:dyDescent="0.2">
      <c r="B330" s="343" t="str">
        <f>B132</f>
        <v>d. Selects and retains teachers with the expertise to deliver instruction that maximizes student learning</v>
      </c>
      <c r="C330" s="343"/>
      <c r="D330" s="343"/>
      <c r="E330" s="343"/>
      <c r="F330" s="343"/>
      <c r="G330" s="119" t="str">
        <f>G132</f>
        <v/>
      </c>
      <c r="I330" s="68"/>
    </row>
    <row r="331" spans="2:9" ht="30" customHeight="1" x14ac:dyDescent="0.2">
      <c r="B331" s="343" t="str">
        <f>B146</f>
        <v>e.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v>
      </c>
      <c r="C331" s="343"/>
      <c r="D331" s="343"/>
      <c r="E331" s="343"/>
      <c r="F331" s="343"/>
      <c r="G331" s="119" t="str">
        <f>G146</f>
        <v/>
      </c>
      <c r="I331" s="68"/>
    </row>
    <row r="332" spans="2:9" ht="30" customHeight="1" x14ac:dyDescent="0.2">
      <c r="B332" s="343" t="str">
        <f>B160</f>
        <v>f. Ensures the training, development, and support for high-performing instructional teacher teams to support adult learning and development to advance student learning and performance</v>
      </c>
      <c r="C332" s="343"/>
      <c r="D332" s="343"/>
      <c r="E332" s="343"/>
      <c r="F332" s="343"/>
      <c r="G332" s="119" t="str">
        <f>G160</f>
        <v/>
      </c>
      <c r="I332" s="68"/>
    </row>
    <row r="333" spans="2:9" ht="30" customHeight="1" x14ac:dyDescent="0.2">
      <c r="B333" s="343" t="str">
        <f>B168</f>
        <v>g. Supports the system for providing data-driven professional development and sharing of effective practice by thoughtfully providing and protecting staff time intentionally allocated for this purpose</v>
      </c>
      <c r="C333" s="343"/>
      <c r="D333" s="343"/>
      <c r="E333" s="343"/>
      <c r="F333" s="343"/>
      <c r="G333" s="119" t="str">
        <f>G168</f>
        <v/>
      </c>
      <c r="I333" s="68"/>
    </row>
    <row r="334" spans="2:9" ht="12.75" customHeight="1" x14ac:dyDescent="0.2">
      <c r="B334" s="343" t="str">
        <f>B176</f>
        <v>h. Advances Instructional Technology within the learning environment</v>
      </c>
      <c r="C334" s="343"/>
      <c r="D334" s="343"/>
      <c r="E334" s="343"/>
      <c r="F334" s="343"/>
      <c r="G334" s="119" t="str">
        <f>G176</f>
        <v/>
      </c>
      <c r="I334" s="68"/>
    </row>
    <row r="335" spans="2:9" ht="10.15" customHeight="1" x14ac:dyDescent="0.2">
      <c r="B335" s="344"/>
      <c r="C335" s="344"/>
      <c r="D335" s="344"/>
      <c r="E335" s="344"/>
      <c r="F335" s="344"/>
      <c r="G335" s="121"/>
      <c r="I335" s="68"/>
    </row>
    <row r="336" spans="2:9" ht="15" customHeight="1" x14ac:dyDescent="0.2">
      <c r="B336" s="60"/>
      <c r="C336" s="60"/>
      <c r="D336" s="72" t="s">
        <v>284</v>
      </c>
      <c r="E336" s="72" t="s">
        <v>285</v>
      </c>
      <c r="F336" s="72" t="s">
        <v>283</v>
      </c>
      <c r="G336" s="117" t="s">
        <v>240</v>
      </c>
      <c r="I336" s="68"/>
    </row>
    <row r="337" spans="2:9" ht="36" customHeight="1" x14ac:dyDescent="0.2">
      <c r="B337" s="345" t="str">
        <f>B184</f>
        <v>IV. Building &amp; Maintaining Collaborative Relationships</v>
      </c>
      <c r="C337" s="346"/>
      <c r="D337" s="73" t="str">
        <f>L184</f>
        <v/>
      </c>
      <c r="E337" s="74">
        <f>'Evaluation Information'!I17</f>
        <v>0</v>
      </c>
      <c r="F337" s="75" t="str">
        <f>IF(D337="","",IF(D337="Not Applicable","Not Applicable",E337*D337))</f>
        <v/>
      </c>
      <c r="G337" s="117" t="str">
        <f>F184</f>
        <v/>
      </c>
      <c r="I337" s="68"/>
    </row>
    <row r="338" spans="2:9" x14ac:dyDescent="0.2">
      <c r="B338" s="343" t="str">
        <f>B187</f>
        <v>a. Creates, develops and sustains relationships that result in active student engagement in the learning process</v>
      </c>
      <c r="C338" s="343"/>
      <c r="D338" s="343"/>
      <c r="E338" s="343"/>
      <c r="F338" s="343"/>
      <c r="G338" s="119" t="str">
        <f>G187</f>
        <v/>
      </c>
      <c r="I338" s="68"/>
    </row>
    <row r="339" spans="2:9" x14ac:dyDescent="0.2">
      <c r="B339" s="343" t="str">
        <f>B195</f>
        <v>b. Utilizes meaningful feedback of students, staff, families, and community in the evaluation of school programs and policies</v>
      </c>
      <c r="C339" s="343"/>
      <c r="D339" s="343"/>
      <c r="E339" s="343"/>
      <c r="F339" s="343"/>
      <c r="G339" s="119" t="str">
        <f>G195</f>
        <v/>
      </c>
      <c r="I339" s="68"/>
    </row>
    <row r="340" spans="2:9" x14ac:dyDescent="0.2">
      <c r="B340" s="343" t="str">
        <f>B203</f>
        <v>c. Proactively engages families and communities in supporting their child’s learning and the schools learning goals</v>
      </c>
      <c r="C340" s="343"/>
      <c r="D340" s="343"/>
      <c r="E340" s="343"/>
      <c r="F340" s="343"/>
      <c r="G340" s="119" t="str">
        <f>G203</f>
        <v/>
      </c>
      <c r="I340" s="68"/>
    </row>
    <row r="341" spans="2:9" x14ac:dyDescent="0.2">
      <c r="B341" s="343" t="str">
        <f>B211</f>
        <v>d. Demonstrates an understanding of the change process and uses leadership and facilitation skills to manage it effectively</v>
      </c>
      <c r="C341" s="343"/>
      <c r="D341" s="343"/>
      <c r="E341" s="343"/>
      <c r="F341" s="343"/>
      <c r="G341" s="119" t="str">
        <f>G211</f>
        <v/>
      </c>
      <c r="I341" s="68"/>
    </row>
    <row r="342" spans="2:9" ht="10.15" customHeight="1" x14ac:dyDescent="0.2">
      <c r="B342" s="344"/>
      <c r="C342" s="344"/>
      <c r="D342" s="344"/>
      <c r="E342" s="344"/>
      <c r="F342" s="344"/>
      <c r="G342" s="121"/>
      <c r="I342" s="68"/>
    </row>
    <row r="343" spans="2:9" ht="15" customHeight="1" x14ac:dyDescent="0.2">
      <c r="B343" s="60"/>
      <c r="C343" s="60"/>
      <c r="D343" s="72" t="s">
        <v>284</v>
      </c>
      <c r="E343" s="72" t="s">
        <v>285</v>
      </c>
      <c r="F343" s="72" t="s">
        <v>283</v>
      </c>
      <c r="G343" s="117" t="s">
        <v>240</v>
      </c>
      <c r="I343" s="68"/>
    </row>
    <row r="344" spans="2:9" ht="36" customHeight="1" x14ac:dyDescent="0.2">
      <c r="B344" s="345" t="str">
        <f>B225</f>
        <v>V. Leading with Integrity &amp; Professionalism</v>
      </c>
      <c r="C344" s="346"/>
      <c r="D344" s="73" t="str">
        <f>L225</f>
        <v/>
      </c>
      <c r="E344" s="74">
        <f>'Evaluation Information'!I18</f>
        <v>0</v>
      </c>
      <c r="F344" s="75" t="str">
        <f>IF(D344="","",IF(D344="Not Applicable","Not Applicable",E344*D344))</f>
        <v/>
      </c>
      <c r="G344" s="117" t="str">
        <f>F225</f>
        <v/>
      </c>
      <c r="I344" s="68"/>
    </row>
    <row r="345" spans="2:9" x14ac:dyDescent="0.2">
      <c r="B345" s="343" t="str">
        <f>B228</f>
        <v>a. Treats all people fairly, equitably, and with dignity and respect. Protects the rights and confidentiality of students and staff</v>
      </c>
      <c r="C345" s="343"/>
      <c r="D345" s="343"/>
      <c r="E345" s="343"/>
      <c r="F345" s="343"/>
      <c r="G345" s="119" t="str">
        <f>G228</f>
        <v/>
      </c>
      <c r="I345" s="68"/>
    </row>
    <row r="346" spans="2:9" ht="30" customHeight="1" x14ac:dyDescent="0.2">
      <c r="B346" s="343" t="str">
        <f>B236</f>
        <v>b. Demonstrates personal and professional standards and conduct that enhance the image of the school and the educational profession. Protects the rights and confidentiality of students and staff.</v>
      </c>
      <c r="C346" s="343"/>
      <c r="D346" s="343"/>
      <c r="E346" s="343"/>
      <c r="F346" s="343"/>
      <c r="G346" s="119" t="str">
        <f>G236</f>
        <v/>
      </c>
      <c r="I346" s="68"/>
    </row>
    <row r="347" spans="2:9" x14ac:dyDescent="0.2">
      <c r="B347" s="343" t="str">
        <f>B244</f>
        <v>c. Creates and supports a climate that values, accepts and understands diversity in culture and point of view.</v>
      </c>
      <c r="C347" s="343"/>
      <c r="D347" s="343"/>
      <c r="E347" s="343"/>
      <c r="F347" s="343"/>
      <c r="G347" s="119" t="str">
        <f>G244</f>
        <v/>
      </c>
      <c r="I347" s="68"/>
    </row>
    <row r="348" spans="2:9" ht="15" customHeight="1" x14ac:dyDescent="0.2">
      <c r="B348" s="344"/>
      <c r="C348" s="344"/>
      <c r="D348" s="344"/>
      <c r="E348" s="344"/>
      <c r="F348" s="344"/>
      <c r="G348" s="121"/>
      <c r="I348" s="68"/>
    </row>
    <row r="349" spans="2:9" ht="15" customHeight="1" x14ac:dyDescent="0.2">
      <c r="B349" s="60"/>
      <c r="C349" s="60"/>
      <c r="D349" s="72" t="s">
        <v>284</v>
      </c>
      <c r="E349" s="72" t="s">
        <v>285</v>
      </c>
      <c r="F349" s="72" t="s">
        <v>101</v>
      </c>
      <c r="G349" s="117" t="s">
        <v>240</v>
      </c>
      <c r="I349" s="68"/>
    </row>
    <row r="350" spans="2:9" ht="36" customHeight="1" x14ac:dyDescent="0.2">
      <c r="B350" s="345" t="str">
        <f>B264</f>
        <v>VI. Creating &amp; Sustaining a Culture of High Expectations</v>
      </c>
      <c r="C350" s="346"/>
      <c r="D350" s="73" t="str">
        <f>L264</f>
        <v/>
      </c>
      <c r="E350" s="74">
        <f>'Evaluation Information'!I19</f>
        <v>0</v>
      </c>
      <c r="F350" s="75" t="str">
        <f>IF(D350="","",IF(D350="Not Applicable","Not Applicable",E350*D350))</f>
        <v/>
      </c>
      <c r="G350" s="117" t="str">
        <f>F264</f>
        <v/>
      </c>
      <c r="I350" s="68"/>
    </row>
    <row r="351" spans="2:9" ht="12.75" customHeight="1" x14ac:dyDescent="0.2">
      <c r="B351" s="343" t="str">
        <f>B267</f>
        <v>a. Builds a culture of high aspirations and achievement for every student</v>
      </c>
      <c r="C351" s="343"/>
      <c r="D351" s="343"/>
      <c r="E351" s="343"/>
      <c r="F351" s="343"/>
      <c r="G351" s="119" t="str">
        <f>G267</f>
        <v/>
      </c>
      <c r="I351" s="68"/>
    </row>
    <row r="352" spans="2:9" x14ac:dyDescent="0.2">
      <c r="B352" s="343" t="str">
        <f>B281</f>
        <v>b. Requires staff and students to demonstrate consistent values and positive behaviors aligned to the school’s vision and mission</v>
      </c>
      <c r="C352" s="343"/>
      <c r="D352" s="343"/>
      <c r="E352" s="343"/>
      <c r="F352" s="343"/>
      <c r="G352" s="119" t="str">
        <f>G281</f>
        <v/>
      </c>
      <c r="I352" s="68"/>
    </row>
    <row r="353" spans="2:9" ht="30" customHeight="1" x14ac:dyDescent="0.2">
      <c r="B353" s="343" t="str">
        <f>B295</f>
        <v>c. Leads a school culture and environment that successfully develops the full range of students’ learning capacities—academic, creative, social-emotional, behavioral and physical</v>
      </c>
      <c r="C353" s="343"/>
      <c r="D353" s="343"/>
      <c r="E353" s="343"/>
      <c r="F353" s="343"/>
      <c r="G353" s="119" t="str">
        <f>G295</f>
        <v/>
      </c>
      <c r="I353" s="68"/>
    </row>
    <row r="354" spans="2:9" ht="10.15" customHeight="1" x14ac:dyDescent="0.2">
      <c r="I354" s="68"/>
    </row>
    <row r="355" spans="2:9" ht="38.25" x14ac:dyDescent="0.2">
      <c r="D355" s="71" t="s">
        <v>478</v>
      </c>
      <c r="E355" s="71" t="s">
        <v>292</v>
      </c>
      <c r="F355" s="71" t="s">
        <v>710</v>
      </c>
      <c r="I355" s="68"/>
    </row>
    <row r="356" spans="2:9" x14ac:dyDescent="0.2">
      <c r="D356" s="69">
        <f>SUM(D313,D319,D326,D337,D344,D350)</f>
        <v>0</v>
      </c>
      <c r="E356" s="69" t="str">
        <f>IF(D350="","",IF(D344="","",IF(D337="","",IF(D326="","",IF(D319="","",IF(D313="","",AVERAGE(D350,D344,D337,D326,D319,D313)))))))</f>
        <v/>
      </c>
      <c r="F356" s="70">
        <f>SUM(F313,F319,F326,F337,F344,F350)</f>
        <v>0</v>
      </c>
      <c r="I356" s="68"/>
    </row>
    <row r="357" spans="2:9" x14ac:dyDescent="0.2">
      <c r="I357" s="68"/>
    </row>
    <row r="358" spans="2:9" x14ac:dyDescent="0.2">
      <c r="B358" s="340" t="s">
        <v>725</v>
      </c>
      <c r="C358" s="340"/>
      <c r="D358" s="340"/>
      <c r="E358" s="340"/>
      <c r="F358" s="341" t="str">
        <f>IF(Tables!Y4=0,"",IF(Tables!S4=1,"Unsatisfactory",IF(Tables!T4=1,"Unsatisfactory",IF(Tables!U4=1,"Unsatisfactory",IF(Tables!V4=1,"Unsatisfactory",IF(Tables!W4=1,"Unsatisfactory",IF(Tables!X4=1,"Unsatisfactory",IF(Tables!Z2=0,"",IF(Tables!Z2=TRUE,"",VLOOKUP(F356,Tables!$N$1:$O$402,2,TRUE))))))))))</f>
        <v/>
      </c>
      <c r="G358" s="342"/>
      <c r="I358" s="68"/>
    </row>
    <row r="359" spans="2:9" x14ac:dyDescent="0.2">
      <c r="D359" s="29"/>
      <c r="E359" s="30"/>
      <c r="F359" s="29"/>
    </row>
    <row r="360" spans="2:9" hidden="1" x14ac:dyDescent="0.2">
      <c r="C360" s="29"/>
      <c r="D360" s="31"/>
    </row>
    <row r="361" spans="2:9" x14ac:dyDescent="0.2"/>
  </sheetData>
  <sheetProtection password="E9F4" sheet="1" objects="1" scenarios="1"/>
  <mergeCells count="401">
    <mergeCell ref="B129:E129"/>
    <mergeCell ref="B137:E137"/>
    <mergeCell ref="B143:E143"/>
    <mergeCell ref="B151:E151"/>
    <mergeCell ref="B157:E157"/>
    <mergeCell ref="B165:E165"/>
    <mergeCell ref="K280:M280"/>
    <mergeCell ref="B295:F295"/>
    <mergeCell ref="B281:F281"/>
    <mergeCell ref="B272:E272"/>
    <mergeCell ref="B278:E278"/>
    <mergeCell ref="B286:E286"/>
    <mergeCell ref="B292:E292"/>
    <mergeCell ref="K250:M250"/>
    <mergeCell ref="B250:G250"/>
    <mergeCell ref="K256:M256"/>
    <mergeCell ref="K268:K272"/>
    <mergeCell ref="L268:L272"/>
    <mergeCell ref="M268:M272"/>
    <mergeCell ref="K251:K255"/>
    <mergeCell ref="L251:L255"/>
    <mergeCell ref="M251:M255"/>
    <mergeCell ref="F258:G261"/>
    <mergeCell ref="B256:G256"/>
    <mergeCell ref="B300:E300"/>
    <mergeCell ref="B306:E306"/>
    <mergeCell ref="M282:M286"/>
    <mergeCell ref="L282:L286"/>
    <mergeCell ref="K282:K286"/>
    <mergeCell ref="F283:G286"/>
    <mergeCell ref="F289:G292"/>
    <mergeCell ref="K288:K292"/>
    <mergeCell ref="L288:L292"/>
    <mergeCell ref="M288:M292"/>
    <mergeCell ref="F297:G300"/>
    <mergeCell ref="K296:K300"/>
    <mergeCell ref="L296:L300"/>
    <mergeCell ref="M296:M300"/>
    <mergeCell ref="M257:M261"/>
    <mergeCell ref="L257:L261"/>
    <mergeCell ref="K257:K261"/>
    <mergeCell ref="B262:G262"/>
    <mergeCell ref="F252:G255"/>
    <mergeCell ref="F264:G264"/>
    <mergeCell ref="B264:E264"/>
    <mergeCell ref="B267:F267"/>
    <mergeCell ref="B265:E265"/>
    <mergeCell ref="B261:E261"/>
    <mergeCell ref="B255:E255"/>
    <mergeCell ref="M245:M249"/>
    <mergeCell ref="L245:L249"/>
    <mergeCell ref="K245:K249"/>
    <mergeCell ref="F246:G249"/>
    <mergeCell ref="K235:M235"/>
    <mergeCell ref="K242:M242"/>
    <mergeCell ref="K237:K241"/>
    <mergeCell ref="F238:G241"/>
    <mergeCell ref="B242:G242"/>
    <mergeCell ref="B244:F244"/>
    <mergeCell ref="K243:M243"/>
    <mergeCell ref="B236:F236"/>
    <mergeCell ref="B241:E241"/>
    <mergeCell ref="B249:E249"/>
    <mergeCell ref="L237:L241"/>
    <mergeCell ref="M237:M241"/>
    <mergeCell ref="K223:M223"/>
    <mergeCell ref="K234:M234"/>
    <mergeCell ref="B234:G234"/>
    <mergeCell ref="M218:M222"/>
    <mergeCell ref="L218:L222"/>
    <mergeCell ref="K218:K222"/>
    <mergeCell ref="F219:G222"/>
    <mergeCell ref="M229:M233"/>
    <mergeCell ref="L229:L233"/>
    <mergeCell ref="K229:K233"/>
    <mergeCell ref="F230:G233"/>
    <mergeCell ref="B228:F228"/>
    <mergeCell ref="B226:E226"/>
    <mergeCell ref="B222:E222"/>
    <mergeCell ref="B233:E233"/>
    <mergeCell ref="K153:K157"/>
    <mergeCell ref="L153:L157"/>
    <mergeCell ref="M153:M157"/>
    <mergeCell ref="L177:L181"/>
    <mergeCell ref="K166:M166"/>
    <mergeCell ref="L169:L173"/>
    <mergeCell ref="M169:M173"/>
    <mergeCell ref="F162:G165"/>
    <mergeCell ref="B184:E184"/>
    <mergeCell ref="K182:M182"/>
    <mergeCell ref="K174:M174"/>
    <mergeCell ref="L184:M186"/>
    <mergeCell ref="B173:E173"/>
    <mergeCell ref="B181:E181"/>
    <mergeCell ref="B185:E185"/>
    <mergeCell ref="B176:F176"/>
    <mergeCell ref="F178:G181"/>
    <mergeCell ref="F126:G129"/>
    <mergeCell ref="F134:G137"/>
    <mergeCell ref="B91:G91"/>
    <mergeCell ref="F104:G107"/>
    <mergeCell ref="B225:E225"/>
    <mergeCell ref="F225:G225"/>
    <mergeCell ref="B223:G223"/>
    <mergeCell ref="F140:G143"/>
    <mergeCell ref="F148:G151"/>
    <mergeCell ref="F154:G157"/>
    <mergeCell ref="B187:F187"/>
    <mergeCell ref="B195:F195"/>
    <mergeCell ref="B203:F203"/>
    <mergeCell ref="B209:G209"/>
    <mergeCell ref="B211:F211"/>
    <mergeCell ref="B193:G193"/>
    <mergeCell ref="B201:G201"/>
    <mergeCell ref="B217:G217"/>
    <mergeCell ref="F213:G216"/>
    <mergeCell ref="B192:E192"/>
    <mergeCell ref="B200:E200"/>
    <mergeCell ref="B208:E208"/>
    <mergeCell ref="B216:E216"/>
    <mergeCell ref="B121:E121"/>
    <mergeCell ref="L56:L60"/>
    <mergeCell ref="K56:K60"/>
    <mergeCell ref="F57:G60"/>
    <mergeCell ref="K55:M55"/>
    <mergeCell ref="L50:L54"/>
    <mergeCell ref="B115:E115"/>
    <mergeCell ref="F73:G76"/>
    <mergeCell ref="F79:G82"/>
    <mergeCell ref="F87:G90"/>
    <mergeCell ref="F98:G101"/>
    <mergeCell ref="B76:E76"/>
    <mergeCell ref="B82:E82"/>
    <mergeCell ref="B90:E90"/>
    <mergeCell ref="B101:E101"/>
    <mergeCell ref="B107:E107"/>
    <mergeCell ref="F112:G115"/>
    <mergeCell ref="K78:K82"/>
    <mergeCell ref="L78:L82"/>
    <mergeCell ref="M78:M82"/>
    <mergeCell ref="K108:M108"/>
    <mergeCell ref="K61:M61"/>
    <mergeCell ref="L93:M95"/>
    <mergeCell ref="L92:M92"/>
    <mergeCell ref="K93:K95"/>
    <mergeCell ref="B345:F345"/>
    <mergeCell ref="B346:F346"/>
    <mergeCell ref="B335:F335"/>
    <mergeCell ref="B338:F338"/>
    <mergeCell ref="B339:F339"/>
    <mergeCell ref="B340:F340"/>
    <mergeCell ref="B333:F333"/>
    <mergeCell ref="K50:K54"/>
    <mergeCell ref="K177:K181"/>
    <mergeCell ref="K161:K165"/>
    <mergeCell ref="B138:G138"/>
    <mergeCell ref="B144:G144"/>
    <mergeCell ref="K158:M158"/>
    <mergeCell ref="M161:M165"/>
    <mergeCell ref="L161:L165"/>
    <mergeCell ref="K169:K173"/>
    <mergeCell ref="B168:F168"/>
    <mergeCell ref="B160:F160"/>
    <mergeCell ref="F170:G173"/>
    <mergeCell ref="M125:M129"/>
    <mergeCell ref="M133:M137"/>
    <mergeCell ref="B130:G130"/>
    <mergeCell ref="M50:M54"/>
    <mergeCell ref="M56:M60"/>
    <mergeCell ref="B326:C326"/>
    <mergeCell ref="B344:C344"/>
    <mergeCell ref="B337:C337"/>
    <mergeCell ref="B319:C319"/>
    <mergeCell ref="B313:C313"/>
    <mergeCell ref="B330:F330"/>
    <mergeCell ref="B331:F331"/>
    <mergeCell ref="B334:F334"/>
    <mergeCell ref="B329:F329"/>
    <mergeCell ref="B311:G311"/>
    <mergeCell ref="B358:E358"/>
    <mergeCell ref="F358:G358"/>
    <mergeCell ref="B314:F314"/>
    <mergeCell ref="B315:F315"/>
    <mergeCell ref="B316:F316"/>
    <mergeCell ref="B317:F317"/>
    <mergeCell ref="B320:F320"/>
    <mergeCell ref="B321:F321"/>
    <mergeCell ref="B322:F322"/>
    <mergeCell ref="B323:F323"/>
    <mergeCell ref="B324:F324"/>
    <mergeCell ref="B327:F327"/>
    <mergeCell ref="B328:F328"/>
    <mergeCell ref="B347:F347"/>
    <mergeCell ref="B348:F348"/>
    <mergeCell ref="B351:F351"/>
    <mergeCell ref="B350:C350"/>
    <mergeCell ref="B332:F332"/>
    <mergeCell ref="B353:F353"/>
    <mergeCell ref="B342:F342"/>
    <mergeCell ref="B312:C312"/>
    <mergeCell ref="B341:F341"/>
    <mergeCell ref="B352:F352"/>
    <mergeCell ref="C2:D2"/>
    <mergeCell ref="C3:D3"/>
    <mergeCell ref="F3:G3"/>
    <mergeCell ref="F2:G2"/>
    <mergeCell ref="B1:G1"/>
    <mergeCell ref="B7:E7"/>
    <mergeCell ref="F7:G7"/>
    <mergeCell ref="B40:E40"/>
    <mergeCell ref="F40:G40"/>
    <mergeCell ref="B16:G16"/>
    <mergeCell ref="B38:G38"/>
    <mergeCell ref="B6:G6"/>
    <mergeCell ref="B39:G39"/>
    <mergeCell ref="B32:F32"/>
    <mergeCell ref="B24:G24"/>
    <mergeCell ref="B30:G30"/>
    <mergeCell ref="F12:G15"/>
    <mergeCell ref="F20:G23"/>
    <mergeCell ref="F26:G29"/>
    <mergeCell ref="F34:G37"/>
    <mergeCell ref="B29:E29"/>
    <mergeCell ref="B37:E37"/>
    <mergeCell ref="B15:E15"/>
    <mergeCell ref="B23:E23"/>
    <mergeCell ref="L6:M6"/>
    <mergeCell ref="B8:E8"/>
    <mergeCell ref="B10:F10"/>
    <mergeCell ref="B18:F18"/>
    <mergeCell ref="K49:M49"/>
    <mergeCell ref="K19:K22"/>
    <mergeCell ref="K24:M24"/>
    <mergeCell ref="K40:K42"/>
    <mergeCell ref="L7:M9"/>
    <mergeCell ref="L39:M39"/>
    <mergeCell ref="K16:M16"/>
    <mergeCell ref="K38:M38"/>
    <mergeCell ref="K11:K14"/>
    <mergeCell ref="K30:M30"/>
    <mergeCell ref="L11:L15"/>
    <mergeCell ref="M11:M15"/>
    <mergeCell ref="L19:L23"/>
    <mergeCell ref="M19:M23"/>
    <mergeCell ref="L25:L29"/>
    <mergeCell ref="M25:M29"/>
    <mergeCell ref="L33:L37"/>
    <mergeCell ref="L44:L48"/>
    <mergeCell ref="M33:M37"/>
    <mergeCell ref="K25:K29"/>
    <mergeCell ref="K308:M308"/>
    <mergeCell ref="K109:M109"/>
    <mergeCell ref="K123:M123"/>
    <mergeCell ref="K145:M145"/>
    <mergeCell ref="K159:M159"/>
    <mergeCell ref="K167:M167"/>
    <mergeCell ref="K175:M175"/>
    <mergeCell ref="K194:M194"/>
    <mergeCell ref="K202:M202"/>
    <mergeCell ref="K210:M210"/>
    <mergeCell ref="L183:M183"/>
    <mergeCell ref="L224:M224"/>
    <mergeCell ref="L263:M263"/>
    <mergeCell ref="L264:M266"/>
    <mergeCell ref="K225:K227"/>
    <mergeCell ref="L225:M227"/>
    <mergeCell ref="K184:K186"/>
    <mergeCell ref="L125:L129"/>
    <mergeCell ref="M177:M181"/>
    <mergeCell ref="L133:L137"/>
    <mergeCell ref="K133:K137"/>
    <mergeCell ref="K130:M130"/>
    <mergeCell ref="K125:K129"/>
    <mergeCell ref="K193:M193"/>
    <mergeCell ref="K33:K37"/>
    <mergeCell ref="K7:K9"/>
    <mergeCell ref="K17:M17"/>
    <mergeCell ref="K31:M31"/>
    <mergeCell ref="B61:G61"/>
    <mergeCell ref="B69:G69"/>
    <mergeCell ref="B41:E41"/>
    <mergeCell ref="B77:G77"/>
    <mergeCell ref="B71:F71"/>
    <mergeCell ref="B43:F43"/>
    <mergeCell ref="B63:F63"/>
    <mergeCell ref="B49:G49"/>
    <mergeCell ref="F51:G54"/>
    <mergeCell ref="F65:G68"/>
    <mergeCell ref="B68:E68"/>
    <mergeCell ref="F45:G48"/>
    <mergeCell ref="M72:M76"/>
    <mergeCell ref="M44:M48"/>
    <mergeCell ref="L40:M42"/>
    <mergeCell ref="K44:K48"/>
    <mergeCell ref="B55:G55"/>
    <mergeCell ref="B48:E48"/>
    <mergeCell ref="B54:E54"/>
    <mergeCell ref="B60:E60"/>
    <mergeCell ref="K122:M122"/>
    <mergeCell ref="K209:M209"/>
    <mergeCell ref="K217:M217"/>
    <mergeCell ref="K201:M201"/>
    <mergeCell ref="B83:G83"/>
    <mergeCell ref="B102:G102"/>
    <mergeCell ref="B108:G108"/>
    <mergeCell ref="K97:K101"/>
    <mergeCell ref="L97:L101"/>
    <mergeCell ref="M97:M101"/>
    <mergeCell ref="B152:G152"/>
    <mergeCell ref="B158:G158"/>
    <mergeCell ref="B116:G116"/>
    <mergeCell ref="B96:F96"/>
    <mergeCell ref="B93:E93"/>
    <mergeCell ref="B85:F85"/>
    <mergeCell ref="F93:G93"/>
    <mergeCell ref="B94:E94"/>
    <mergeCell ref="B92:G92"/>
    <mergeCell ref="B110:F110"/>
    <mergeCell ref="B122:G122"/>
    <mergeCell ref="M111:M115"/>
    <mergeCell ref="L111:L115"/>
    <mergeCell ref="K111:K115"/>
    <mergeCell ref="K62:M62"/>
    <mergeCell ref="K70:M70"/>
    <mergeCell ref="K84:M84"/>
    <mergeCell ref="K91:M91"/>
    <mergeCell ref="K77:M77"/>
    <mergeCell ref="K69:M69"/>
    <mergeCell ref="K86:K90"/>
    <mergeCell ref="L86:L90"/>
    <mergeCell ref="M86:M90"/>
    <mergeCell ref="K83:M83"/>
    <mergeCell ref="L64:L68"/>
    <mergeCell ref="K64:K68"/>
    <mergeCell ref="M64:M68"/>
    <mergeCell ref="K72:K76"/>
    <mergeCell ref="L72:L76"/>
    <mergeCell ref="B124:F124"/>
    <mergeCell ref="B132:F132"/>
    <mergeCell ref="B166:G166"/>
    <mergeCell ref="B174:G174"/>
    <mergeCell ref="F118:G121"/>
    <mergeCell ref="B146:F146"/>
    <mergeCell ref="B182:G182"/>
    <mergeCell ref="K102:M102"/>
    <mergeCell ref="K117:K121"/>
    <mergeCell ref="L117:L121"/>
    <mergeCell ref="M117:M121"/>
    <mergeCell ref="K103:K107"/>
    <mergeCell ref="L103:L107"/>
    <mergeCell ref="M103:M107"/>
    <mergeCell ref="K152:M152"/>
    <mergeCell ref="K144:M144"/>
    <mergeCell ref="K138:M138"/>
    <mergeCell ref="L139:L143"/>
    <mergeCell ref="M139:M143"/>
    <mergeCell ref="K139:K143"/>
    <mergeCell ref="K147:K151"/>
    <mergeCell ref="L147:L151"/>
    <mergeCell ref="M147:M151"/>
    <mergeCell ref="K116:M116"/>
    <mergeCell ref="F197:G200"/>
    <mergeCell ref="L204:L208"/>
    <mergeCell ref="M204:M208"/>
    <mergeCell ref="K188:K192"/>
    <mergeCell ref="L212:L216"/>
    <mergeCell ref="F184:G184"/>
    <mergeCell ref="F189:G192"/>
    <mergeCell ref="F205:G208"/>
    <mergeCell ref="L188:L192"/>
    <mergeCell ref="M188:M192"/>
    <mergeCell ref="K196:K200"/>
    <mergeCell ref="L196:L200"/>
    <mergeCell ref="M196:M200"/>
    <mergeCell ref="K204:K208"/>
    <mergeCell ref="K212:K216"/>
    <mergeCell ref="M212:M216"/>
    <mergeCell ref="B307:G307"/>
    <mergeCell ref="K307:M307"/>
    <mergeCell ref="K301:M301"/>
    <mergeCell ref="K293:M293"/>
    <mergeCell ref="K287:M287"/>
    <mergeCell ref="K279:M279"/>
    <mergeCell ref="K273:M273"/>
    <mergeCell ref="K262:M262"/>
    <mergeCell ref="K264:K266"/>
    <mergeCell ref="B279:G279"/>
    <mergeCell ref="B287:G287"/>
    <mergeCell ref="B293:G293"/>
    <mergeCell ref="K294:M294"/>
    <mergeCell ref="B273:G273"/>
    <mergeCell ref="F269:G272"/>
    <mergeCell ref="F275:G278"/>
    <mergeCell ref="B301:G301"/>
    <mergeCell ref="K274:K278"/>
    <mergeCell ref="L274:L278"/>
    <mergeCell ref="M274:M278"/>
    <mergeCell ref="F303:G306"/>
    <mergeCell ref="K302:K306"/>
    <mergeCell ref="L302:L306"/>
    <mergeCell ref="M302:M306"/>
  </mergeCells>
  <phoneticPr fontId="84" type="noConversion"/>
  <conditionalFormatting sqref="B1:G1">
    <cfRule type="containsText" dxfId="134" priority="89" operator="containsText" text="Here">
      <formula>NOT(ISERROR(SEARCH("Here",B1)))</formula>
    </cfRule>
  </conditionalFormatting>
  <conditionalFormatting sqref="C12:C14 E12:E14">
    <cfRule type="containsText" dxfId="133" priority="80" operator="containsText" text="Select Rating or Leave Blank">
      <formula>NOT(ISERROR(SEARCH("Select Rating or Leave Blank",C12)))</formula>
    </cfRule>
  </conditionalFormatting>
  <conditionalFormatting sqref="C20:C22 E20:E22">
    <cfRule type="containsText" dxfId="132" priority="38" operator="containsText" text="Select Rating or Leave Blank">
      <formula>NOT(ISERROR(SEARCH("Select Rating or Leave Blank",C20)))</formula>
    </cfRule>
  </conditionalFormatting>
  <conditionalFormatting sqref="C26:C28 E26:E28">
    <cfRule type="containsText" dxfId="131" priority="37" operator="containsText" text="Select Rating or Leave Blank">
      <formula>NOT(ISERROR(SEARCH("Select Rating or Leave Blank",C26)))</formula>
    </cfRule>
  </conditionalFormatting>
  <conditionalFormatting sqref="C34:C36 E34:E36">
    <cfRule type="containsText" dxfId="130" priority="36" operator="containsText" text="Select Rating or Leave Blank">
      <formula>NOT(ISERROR(SEARCH("Select Rating or Leave Blank",C34)))</formula>
    </cfRule>
  </conditionalFormatting>
  <conditionalFormatting sqref="C45:C47 E45:E47">
    <cfRule type="containsText" dxfId="129" priority="35" operator="containsText" text="Select Rating or Leave Blank">
      <formula>NOT(ISERROR(SEARCH("Select Rating or Leave Blank",C45)))</formula>
    </cfRule>
  </conditionalFormatting>
  <conditionalFormatting sqref="C51:C53 E51:E53">
    <cfRule type="containsText" dxfId="128" priority="34" operator="containsText" text="Select Rating or Leave Blank">
      <formula>NOT(ISERROR(SEARCH("Select Rating or Leave Blank",C51)))</formula>
    </cfRule>
  </conditionalFormatting>
  <conditionalFormatting sqref="C57:C59 E57:E59">
    <cfRule type="containsText" dxfId="127" priority="33" operator="containsText" text="Select Rating or Leave Blank">
      <formula>NOT(ISERROR(SEARCH("Select Rating or Leave Blank",C57)))</formula>
    </cfRule>
  </conditionalFormatting>
  <conditionalFormatting sqref="C65:C67 E65:E67">
    <cfRule type="containsText" dxfId="126" priority="32" operator="containsText" text="Select Rating or Leave Blank">
      <formula>NOT(ISERROR(SEARCH("Select Rating or Leave Blank",C65)))</formula>
    </cfRule>
  </conditionalFormatting>
  <conditionalFormatting sqref="C73:C75 E73:E75">
    <cfRule type="containsText" dxfId="125" priority="31" operator="containsText" text="Select Rating or Leave Blank">
      <formula>NOT(ISERROR(SEARCH("Select Rating or Leave Blank",C73)))</formula>
    </cfRule>
  </conditionalFormatting>
  <conditionalFormatting sqref="C79:C81 E79:E81">
    <cfRule type="containsText" dxfId="124" priority="30" operator="containsText" text="Select Rating or Leave Blank">
      <formula>NOT(ISERROR(SEARCH("Select Rating or Leave Blank",C79)))</formula>
    </cfRule>
  </conditionalFormatting>
  <conditionalFormatting sqref="C87:C89 E87:E89">
    <cfRule type="containsText" dxfId="123" priority="29" operator="containsText" text="Select Rating or Leave Blank">
      <formula>NOT(ISERROR(SEARCH("Select Rating or Leave Blank",C87)))</formula>
    </cfRule>
  </conditionalFormatting>
  <conditionalFormatting sqref="C98:C100 E98:E100">
    <cfRule type="containsText" dxfId="122" priority="28" operator="containsText" text="Select Rating or Leave Blank">
      <formula>NOT(ISERROR(SEARCH("Select Rating or Leave Blank",C98)))</formula>
    </cfRule>
  </conditionalFormatting>
  <conditionalFormatting sqref="C104:C106 E104:E106">
    <cfRule type="containsText" dxfId="121" priority="27" operator="containsText" text="Select Rating or Leave Blank">
      <formula>NOT(ISERROR(SEARCH("Select Rating or Leave Blank",C104)))</formula>
    </cfRule>
  </conditionalFormatting>
  <conditionalFormatting sqref="C112:C114 E112:E114">
    <cfRule type="containsText" dxfId="120" priority="26" operator="containsText" text="Select Rating or Leave Blank">
      <formula>NOT(ISERROR(SEARCH("Select Rating or Leave Blank",C112)))</formula>
    </cfRule>
  </conditionalFormatting>
  <conditionalFormatting sqref="C118:C120 E118:E120">
    <cfRule type="containsText" dxfId="119" priority="25" operator="containsText" text="Select Rating or Leave Blank">
      <formula>NOT(ISERROR(SEARCH("Select Rating or Leave Blank",C118)))</formula>
    </cfRule>
  </conditionalFormatting>
  <conditionalFormatting sqref="C126:C128 E126:E128">
    <cfRule type="containsText" dxfId="118" priority="24" operator="containsText" text="Select Rating or Leave Blank">
      <formula>NOT(ISERROR(SEARCH("Select Rating or Leave Blank",C126)))</formula>
    </cfRule>
  </conditionalFormatting>
  <conditionalFormatting sqref="C134:C136 E134:E136">
    <cfRule type="containsText" dxfId="117" priority="23" operator="containsText" text="Select Rating or Leave Blank">
      <formula>NOT(ISERROR(SEARCH("Select Rating or Leave Blank",C134)))</formula>
    </cfRule>
  </conditionalFormatting>
  <conditionalFormatting sqref="C140:C142 E140:E142">
    <cfRule type="containsText" dxfId="116" priority="22" operator="containsText" text="Select Rating or Leave Blank">
      <formula>NOT(ISERROR(SEARCH("Select Rating or Leave Blank",C140)))</formula>
    </cfRule>
  </conditionalFormatting>
  <conditionalFormatting sqref="C148:C150 E148:E150">
    <cfRule type="containsText" dxfId="115" priority="21" operator="containsText" text="Select Rating or Leave Blank">
      <formula>NOT(ISERROR(SEARCH("Select Rating or Leave Blank",C148)))</formula>
    </cfRule>
  </conditionalFormatting>
  <conditionalFormatting sqref="C154:C156 E154:E156">
    <cfRule type="containsText" dxfId="114" priority="20" operator="containsText" text="Select Rating or Leave Blank">
      <formula>NOT(ISERROR(SEARCH("Select Rating or Leave Blank",C154)))</formula>
    </cfRule>
  </conditionalFormatting>
  <conditionalFormatting sqref="C162:C164 E162:E164">
    <cfRule type="containsText" dxfId="113" priority="19" operator="containsText" text="Select Rating or Leave Blank">
      <formula>NOT(ISERROR(SEARCH("Select Rating or Leave Blank",C162)))</formula>
    </cfRule>
  </conditionalFormatting>
  <conditionalFormatting sqref="C170:C172 E170:E172">
    <cfRule type="containsText" dxfId="112" priority="18" operator="containsText" text="Select Rating or Leave Blank">
      <formula>NOT(ISERROR(SEARCH("Select Rating or Leave Blank",C170)))</formula>
    </cfRule>
  </conditionalFormatting>
  <conditionalFormatting sqref="C178:C180 E178:E180">
    <cfRule type="containsText" dxfId="111" priority="17" operator="containsText" text="Select Rating or Leave Blank">
      <formula>NOT(ISERROR(SEARCH("Select Rating or Leave Blank",C178)))</formula>
    </cfRule>
  </conditionalFormatting>
  <conditionalFormatting sqref="C189:C191 E189:E191">
    <cfRule type="containsText" dxfId="110" priority="16" operator="containsText" text="Select Rating or Leave Blank">
      <formula>NOT(ISERROR(SEARCH("Select Rating or Leave Blank",C189)))</formula>
    </cfRule>
  </conditionalFormatting>
  <conditionalFormatting sqref="C197:C199 E197:E199">
    <cfRule type="containsText" dxfId="109" priority="15" operator="containsText" text="Select Rating or Leave Blank">
      <formula>NOT(ISERROR(SEARCH("Select Rating or Leave Blank",C197)))</formula>
    </cfRule>
  </conditionalFormatting>
  <conditionalFormatting sqref="C205:C207 E205:E207">
    <cfRule type="containsText" dxfId="108" priority="14" operator="containsText" text="Select Rating or Leave Blank">
      <formula>NOT(ISERROR(SEARCH("Select Rating or Leave Blank",C205)))</formula>
    </cfRule>
  </conditionalFormatting>
  <conditionalFormatting sqref="C213:C215 E213:E215">
    <cfRule type="containsText" dxfId="107" priority="13" operator="containsText" text="Select Rating or Leave Blank">
      <formula>NOT(ISERROR(SEARCH("Select Rating or Leave Blank",C213)))</formula>
    </cfRule>
  </conditionalFormatting>
  <conditionalFormatting sqref="C219:C221 E219:E221">
    <cfRule type="containsText" dxfId="106" priority="12" operator="containsText" text="Select Rating or Leave Blank">
      <formula>NOT(ISERROR(SEARCH("Select Rating or Leave Blank",C219)))</formula>
    </cfRule>
  </conditionalFormatting>
  <conditionalFormatting sqref="C230:C232 E230:E232">
    <cfRule type="containsText" dxfId="105" priority="11" operator="containsText" text="Select Rating or Leave Blank">
      <formula>NOT(ISERROR(SEARCH("Select Rating or Leave Blank",C230)))</formula>
    </cfRule>
  </conditionalFormatting>
  <conditionalFormatting sqref="C238:C240 E238:E240">
    <cfRule type="containsText" dxfId="104" priority="10" operator="containsText" text="Select Rating or Leave Blank">
      <formula>NOT(ISERROR(SEARCH("Select Rating or Leave Blank",C238)))</formula>
    </cfRule>
  </conditionalFormatting>
  <conditionalFormatting sqref="C246:C248 E246:E248">
    <cfRule type="containsText" dxfId="103" priority="9" operator="containsText" text="Select Rating or Leave Blank">
      <formula>NOT(ISERROR(SEARCH("Select Rating or Leave Blank",C246)))</formula>
    </cfRule>
  </conditionalFormatting>
  <conditionalFormatting sqref="C252:C254 E252:E254">
    <cfRule type="containsText" dxfId="102" priority="8" operator="containsText" text="Select Rating or Leave Blank">
      <formula>NOT(ISERROR(SEARCH("Select Rating or Leave Blank",C252)))</formula>
    </cfRule>
  </conditionalFormatting>
  <conditionalFormatting sqref="C258:C260 E258:E260">
    <cfRule type="containsText" dxfId="101" priority="7" operator="containsText" text="Select Rating or Leave Blank">
      <formula>NOT(ISERROR(SEARCH("Select Rating or Leave Blank",C258)))</formula>
    </cfRule>
  </conditionalFormatting>
  <conditionalFormatting sqref="C269:C271 E269:E271">
    <cfRule type="containsText" dxfId="100" priority="6" operator="containsText" text="Select Rating or Leave Blank">
      <formula>NOT(ISERROR(SEARCH("Select Rating or Leave Blank",C269)))</formula>
    </cfRule>
  </conditionalFormatting>
  <conditionalFormatting sqref="C275:C277 E275:E277">
    <cfRule type="containsText" dxfId="99" priority="5" operator="containsText" text="Select Rating or Leave Blank">
      <formula>NOT(ISERROR(SEARCH("Select Rating or Leave Blank",C275)))</formula>
    </cfRule>
  </conditionalFormatting>
  <conditionalFormatting sqref="C283:C285 E283:E285">
    <cfRule type="containsText" dxfId="98" priority="4" operator="containsText" text="Select Rating or Leave Blank">
      <formula>NOT(ISERROR(SEARCH("Select Rating or Leave Blank",C283)))</formula>
    </cfRule>
  </conditionalFormatting>
  <conditionalFormatting sqref="C289:C291 E289:E291">
    <cfRule type="containsText" dxfId="97" priority="3" operator="containsText" text="Select Rating or Leave Blank">
      <formula>NOT(ISERROR(SEARCH("Select Rating or Leave Blank",C289)))</formula>
    </cfRule>
  </conditionalFormatting>
  <conditionalFormatting sqref="C297:C299 E297:E299">
    <cfRule type="containsText" dxfId="96" priority="2" operator="containsText" text="Select Rating or Leave Blank">
      <formula>NOT(ISERROR(SEARCH("Select Rating or Leave Blank",C297)))</formula>
    </cfRule>
  </conditionalFormatting>
  <conditionalFormatting sqref="C303:C305 E303:E305">
    <cfRule type="containsText" dxfId="95" priority="1" operator="containsText" text="Select Rating or Leave Blank">
      <formula>NOT(ISERROR(SEARCH("Select Rating or Leave Blank",C303)))</formula>
    </cfRule>
  </conditionalFormatting>
  <conditionalFormatting sqref="C2:D3 F2:G3">
    <cfRule type="containsText" dxfId="94" priority="81" operator="containsText" text="Here">
      <formula>NOT(ISERROR(SEARCH("Here",C2)))</formula>
    </cfRule>
  </conditionalFormatting>
  <conditionalFormatting sqref="G11 G19 G25 G33 G44 G50 G56 G64 G72 G78 G86 G97 G103 G111 G117 G125 G133 G139 G147 G153 G161 G169 G177 G188 G196 G204 G212 G218 G229 G237 G245 G251 G257 G268 G274 G282 G288 G296 G302">
    <cfRule type="containsBlanks" dxfId="93" priority="87">
      <formula>LEN(TRIM(G11))=0</formula>
    </cfRule>
    <cfRule type="containsText" dxfId="92" priority="88" operator="containsText" text="Select Rating">
      <formula>NOT(ISERROR(SEARCH("Select Rating",G11)))</formula>
    </cfRule>
  </conditionalFormatting>
  <dataValidations count="1">
    <dataValidation type="list" allowBlank="1" showInputMessage="1" showErrorMessage="1" sqref="G274 G11 G302 G86 G288 G44 G64 G56 G78 G103 G111 G125 G139 G147 G153 G161 G177 G169 G188 G204 G218 G296 G245 G212 G251 G19 G33 G50 G72 G97 G117 G133 G196 G229 G237 G257 G268 G282 G25" xr:uid="{00000000-0002-0000-0A00-000000000000}">
      <formula1>Prof_Practice_Ratings</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rowBreaks count="26" manualBreakCount="26">
    <brk id="16" max="16383" man="1"/>
    <brk id="30" max="16383" man="1"/>
    <brk id="39" max="16383" man="1"/>
    <brk id="55" max="16383" man="1"/>
    <brk id="69" max="16383" man="1"/>
    <brk id="77" max="16383" man="1"/>
    <brk id="92" max="16383" man="1"/>
    <brk id="108" max="16383" man="1"/>
    <brk id="122" max="16383" man="1"/>
    <brk id="138" max="16383" man="1"/>
    <brk id="152" max="16383" man="1"/>
    <brk id="166" max="16383" man="1"/>
    <brk id="183" max="16383" man="1"/>
    <brk id="201" max="16383" man="1"/>
    <brk id="217" max="16383" man="1"/>
    <brk id="224" max="16383" man="1"/>
    <brk id="234" max="16383" man="1"/>
    <brk id="250" max="16383" man="1"/>
    <brk id="263" max="16383" man="1"/>
    <brk id="273" max="16383" man="1"/>
    <brk id="287" max="16383" man="1"/>
    <brk id="293" max="16383" man="1"/>
    <brk id="301" max="16383" man="1"/>
    <brk id="310" max="16383" man="1"/>
    <brk id="324" max="16383" man="1"/>
    <brk id="348"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Tables!$A$2:$A$6</xm:f>
          </x14:formula1>
          <xm:sqref>G263 G183 G224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0000"/>
  </sheetPr>
  <dimension ref="A1:I11"/>
  <sheetViews>
    <sheetView showGridLines="0" workbookViewId="0">
      <pane xSplit="1" ySplit="4" topLeftCell="B5" activePane="bottomRight" state="frozen"/>
      <selection activeCell="M14" sqref="M14:M20"/>
      <selection pane="topRight" activeCell="M14" sqref="M14:M20"/>
      <selection pane="bottomLeft" activeCell="M14" sqref="M14:M20"/>
      <selection pane="bottomRight" activeCell="E5" sqref="E5"/>
    </sheetView>
  </sheetViews>
  <sheetFormatPr defaultColWidth="9.5" defaultRowHeight="12.75" zeroHeight="1" x14ac:dyDescent="0.2"/>
  <cols>
    <col min="1" max="1" width="14" style="1" bestFit="1" customWidth="1"/>
    <col min="2" max="2" width="25.83203125" style="1" customWidth="1"/>
    <col min="3" max="4" width="38.83203125" style="1" customWidth="1"/>
    <col min="5" max="5" width="16.1640625" style="1" customWidth="1"/>
    <col min="6" max="6" width="14.5" style="1" bestFit="1" customWidth="1"/>
    <col min="7" max="9" width="50.83203125" style="1" customWidth="1"/>
    <col min="10" max="16384" width="9.5" style="1"/>
  </cols>
  <sheetData>
    <row r="1" spans="1:9" s="34" customFormat="1" ht="21" x14ac:dyDescent="0.2">
      <c r="A1" s="354" t="s">
        <v>439</v>
      </c>
      <c r="B1" s="354"/>
      <c r="C1" s="355"/>
      <c r="D1" s="355"/>
      <c r="E1" s="355"/>
      <c r="F1" s="355"/>
      <c r="G1" s="370" t="s">
        <v>708</v>
      </c>
      <c r="H1" s="370"/>
      <c r="I1" s="370"/>
    </row>
    <row r="2" spans="1:9" s="34" customFormat="1" ht="15.75" x14ac:dyDescent="0.2">
      <c r="B2" s="5" t="s">
        <v>267</v>
      </c>
      <c r="C2" s="112" t="str">
        <f>'Evaluation Information'!B4</f>
        <v>Enter Principal Name Here</v>
      </c>
      <c r="D2" s="5" t="s">
        <v>270</v>
      </c>
      <c r="E2" s="369" t="str">
        <f>'Evaluation Information'!B8</f>
        <v>Enter School Year Here</v>
      </c>
      <c r="F2" s="369"/>
      <c r="G2" s="370"/>
      <c r="H2" s="370"/>
      <c r="I2" s="370"/>
    </row>
    <row r="3" spans="1:9" s="34" customFormat="1" ht="8.25" customHeight="1" x14ac:dyDescent="0.2">
      <c r="A3" s="1"/>
      <c r="B3" s="1"/>
      <c r="C3" s="1"/>
      <c r="D3" s="1"/>
      <c r="E3" s="1"/>
      <c r="F3" s="1"/>
    </row>
    <row r="4" spans="1:9" s="113" customFormat="1" ht="31.5" x14ac:dyDescent="0.2">
      <c r="A4" s="116"/>
      <c r="B4" s="116" t="s">
        <v>427</v>
      </c>
      <c r="C4" s="116" t="s">
        <v>721</v>
      </c>
      <c r="D4" s="116" t="s">
        <v>722</v>
      </c>
      <c r="E4" s="14" t="s">
        <v>440</v>
      </c>
      <c r="F4" s="14" t="s">
        <v>441</v>
      </c>
      <c r="G4" s="356" t="s">
        <v>318</v>
      </c>
      <c r="H4" s="356"/>
      <c r="I4" s="356"/>
    </row>
    <row r="5" spans="1:9" ht="115.35" customHeight="1" x14ac:dyDescent="0.2">
      <c r="A5" s="117" t="s">
        <v>718</v>
      </c>
      <c r="B5" s="211" t="s">
        <v>304</v>
      </c>
      <c r="C5" s="213" t="s">
        <v>719</v>
      </c>
      <c r="D5" s="213" t="s">
        <v>717</v>
      </c>
      <c r="E5" s="118" t="s">
        <v>309</v>
      </c>
      <c r="F5" s="28" t="str">
        <f>IF(E5="Select","",IF(E5="Exceeds Goal",4,IF(E5="Meets Goal",3,IF(E5="Minimal Growth",2,IF(E5="No Growth / Negative Growth",1,IF(E5="Not Applicable","N/A"))))))</f>
        <v/>
      </c>
      <c r="G5" s="364" t="s">
        <v>389</v>
      </c>
      <c r="H5" s="366" t="s">
        <v>390</v>
      </c>
      <c r="I5" s="366" t="s">
        <v>391</v>
      </c>
    </row>
    <row r="6" spans="1:9" ht="115.35" customHeight="1" x14ac:dyDescent="0.2">
      <c r="A6" s="117" t="s">
        <v>715</v>
      </c>
      <c r="B6" s="211" t="s">
        <v>304</v>
      </c>
      <c r="C6" s="213" t="s">
        <v>719</v>
      </c>
      <c r="D6" s="213" t="s">
        <v>717</v>
      </c>
      <c r="E6" s="118" t="s">
        <v>309</v>
      </c>
      <c r="F6" s="28" t="str">
        <f>IF(E6="Select","",IF(E6="Exceeds Goal",4,IF(E6="Meets Goal",3,IF(E6="Minimal Growth",2,IF(E6="No Growth / Negative Growth",1,IF(E6="Not Applicable","N/A"))))))</f>
        <v/>
      </c>
      <c r="G6" s="365"/>
      <c r="H6" s="367"/>
      <c r="I6" s="367"/>
    </row>
    <row r="7" spans="1:9" ht="115.35" customHeight="1" x14ac:dyDescent="0.2">
      <c r="A7" s="117" t="s">
        <v>716</v>
      </c>
      <c r="B7" s="212"/>
      <c r="C7" s="213" t="s">
        <v>720</v>
      </c>
      <c r="D7" s="213" t="s">
        <v>717</v>
      </c>
      <c r="E7" s="118" t="s">
        <v>309</v>
      </c>
      <c r="F7" s="28" t="str">
        <f>IF(E7="Select","",IF(E7="","",IF(E7="Exceeds Goal",4,IF(E7="Meets Goal",3,IF(E7="Minimal Growth",2,IF(E7="No Growth / Negative Growth",1,IF(E7="Not Applicable","N/A")))))))</f>
        <v/>
      </c>
      <c r="G7" s="365"/>
      <c r="H7" s="367"/>
      <c r="I7" s="367"/>
    </row>
    <row r="8" spans="1:9" ht="15.75" x14ac:dyDescent="0.2">
      <c r="A8" s="358" t="s">
        <v>438</v>
      </c>
      <c r="B8" s="358"/>
      <c r="C8" s="358"/>
      <c r="D8" s="358"/>
      <c r="E8" s="363" t="str">
        <f>IF(F5="","",IF(F5="N/A","N/A",AVERAGE(F5:F7)))</f>
        <v/>
      </c>
      <c r="F8" s="363"/>
      <c r="G8" s="124" t="s">
        <v>448</v>
      </c>
      <c r="H8" s="124" t="s">
        <v>449</v>
      </c>
      <c r="I8" s="124" t="s">
        <v>450</v>
      </c>
    </row>
    <row r="9" spans="1:9" ht="28.15" customHeight="1" x14ac:dyDescent="0.2">
      <c r="A9" s="357" t="s">
        <v>253</v>
      </c>
      <c r="B9" s="357"/>
      <c r="C9" s="357"/>
      <c r="D9" s="357"/>
      <c r="E9" s="357"/>
      <c r="F9" s="357"/>
      <c r="G9" s="368" t="s">
        <v>451</v>
      </c>
      <c r="H9" s="368" t="s">
        <v>452</v>
      </c>
      <c r="I9" s="368" t="s">
        <v>453</v>
      </c>
    </row>
    <row r="10" spans="1:9" ht="68.099999999999994" customHeight="1" x14ac:dyDescent="0.2">
      <c r="A10" s="359" t="s">
        <v>301</v>
      </c>
      <c r="B10" s="359"/>
      <c r="C10" s="359"/>
      <c r="D10" s="360" t="str">
        <f>IF(E5="Select","Select option for cell E5",IF(E6="Select","Select option for cell E6",IF(E8="N/A","Not Applicable",IF(E8="","",VLOOKUP(E8,Tables!$N$1:$P$402,3,TRUE)))))</f>
        <v>Select option for cell E5</v>
      </c>
      <c r="E10" s="361"/>
      <c r="F10" s="362"/>
      <c r="G10" s="368"/>
      <c r="H10" s="368"/>
      <c r="I10" s="368"/>
    </row>
    <row r="11" spans="1:9" x14ac:dyDescent="0.2"/>
  </sheetData>
  <sheetProtection algorithmName="SHA-512" hashValue="wcdYd6VRubH1mc9zBFNoZjVG+TTqIXBr/HdMSBZAZduaB91TW8Qt4vKYlqOm8GQzNpXLMlbz2++l5yQ/uc2geQ==" saltValue="CGiSICzRBMfs/6OZPQNRNg==" spinCount="100000" sheet="1" objects="1" scenarios="1"/>
  <mergeCells count="15">
    <mergeCell ref="A1:F1"/>
    <mergeCell ref="G4:I4"/>
    <mergeCell ref="A9:F9"/>
    <mergeCell ref="A8:D8"/>
    <mergeCell ref="A10:C10"/>
    <mergeCell ref="D10:F10"/>
    <mergeCell ref="E8:F8"/>
    <mergeCell ref="G5:G7"/>
    <mergeCell ref="H5:H7"/>
    <mergeCell ref="I5:I7"/>
    <mergeCell ref="G9:G10"/>
    <mergeCell ref="H9:H10"/>
    <mergeCell ref="I9:I10"/>
    <mergeCell ref="E2:F2"/>
    <mergeCell ref="G1:I2"/>
  </mergeCells>
  <conditionalFormatting sqref="B5:B6">
    <cfRule type="containsText" dxfId="91" priority="15" operator="containsText" text="List">
      <formula>NOT(ISERROR(SEARCH("List",B5)))</formula>
    </cfRule>
    <cfRule type="containsBlanks" dxfId="90" priority="16">
      <formula>LEN(TRIM(B5))=0</formula>
    </cfRule>
  </conditionalFormatting>
  <conditionalFormatting sqref="C2 E2">
    <cfRule type="containsText" dxfId="89" priority="29" operator="containsText" text="Here">
      <formula>NOT(ISERROR(SEARCH("Here",C2)))</formula>
    </cfRule>
  </conditionalFormatting>
  <conditionalFormatting sqref="C5:D7">
    <cfRule type="containsText" dxfId="88" priority="1" operator="containsText" text="Here">
      <formula>NOT(ISERROR(SEARCH("Here",C5)))</formula>
    </cfRule>
  </conditionalFormatting>
  <conditionalFormatting sqref="E5:E7">
    <cfRule type="containsText" dxfId="87" priority="20" operator="containsText" text="Select">
      <formula>NOT(ISERROR(SEARCH("Select",E5)))</formula>
    </cfRule>
  </conditionalFormatting>
  <conditionalFormatting sqref="E6">
    <cfRule type="containsBlanks" dxfId="86" priority="19">
      <formula>LEN(TRIM(E6))=0</formula>
    </cfRule>
  </conditionalFormatting>
  <dataValidations count="2">
    <dataValidation type="list" allowBlank="1" showInputMessage="1" showErrorMessage="1" sqref="E5:E7" xr:uid="{00000000-0002-0000-0B00-000000000000}">
      <formula1>Achievement_Goal_Rating</formula1>
    </dataValidation>
    <dataValidation type="list" allowBlank="1" showInputMessage="1" showErrorMessage="1" sqref="B5:B6" xr:uid="{00000000-0002-0000-0B00-000001000000}">
      <formula1>Assessment_Type</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0000"/>
  </sheetPr>
  <dimension ref="A1:F15"/>
  <sheetViews>
    <sheetView showGridLines="0" workbookViewId="0">
      <selection activeCell="C3" sqref="C3:D3"/>
    </sheetView>
  </sheetViews>
  <sheetFormatPr defaultColWidth="0" defaultRowHeight="15.75" zeroHeight="1" x14ac:dyDescent="0.2"/>
  <cols>
    <col min="1" max="1" width="35.83203125" style="6" customWidth="1"/>
    <col min="2" max="2" width="35.83203125" style="4" customWidth="1"/>
    <col min="3" max="5" width="35.83203125" style="6" customWidth="1"/>
    <col min="6" max="6" width="1" style="6" customWidth="1"/>
    <col min="7" max="16384" width="9.5" style="6" hidden="1"/>
  </cols>
  <sheetData>
    <row r="1" spans="1:5" ht="27.75" customHeight="1" x14ac:dyDescent="0.2">
      <c r="A1" s="5" t="s">
        <v>267</v>
      </c>
      <c r="B1" s="99" t="str">
        <f>'Evaluation Information'!B4:K4</f>
        <v>Enter Principal Name Here</v>
      </c>
      <c r="C1" s="5" t="s">
        <v>270</v>
      </c>
      <c r="D1" s="99" t="str">
        <f>'Evaluation Information'!B8</f>
        <v>Enter School Year Here</v>
      </c>
      <c r="E1" s="99"/>
    </row>
    <row r="2" spans="1:5" s="100" customFormat="1" ht="30" customHeight="1" x14ac:dyDescent="0.2">
      <c r="A2" s="371" t="s">
        <v>294</v>
      </c>
      <c r="B2" s="371"/>
      <c r="C2" s="371" t="s">
        <v>395</v>
      </c>
      <c r="D2" s="371"/>
      <c r="E2" s="125" t="s">
        <v>318</v>
      </c>
    </row>
    <row r="3" spans="1:5" ht="85.15" customHeight="1" x14ac:dyDescent="0.2">
      <c r="A3" s="372"/>
      <c r="B3" s="372"/>
      <c r="C3" s="372"/>
      <c r="D3" s="372"/>
      <c r="E3" s="377" t="s">
        <v>394</v>
      </c>
    </row>
    <row r="4" spans="1:5" ht="85.15" customHeight="1" x14ac:dyDescent="0.2">
      <c r="A4" s="372"/>
      <c r="B4" s="372"/>
      <c r="C4" s="372"/>
      <c r="D4" s="372"/>
      <c r="E4" s="377"/>
    </row>
    <row r="5" spans="1:5" ht="85.15" customHeight="1" x14ac:dyDescent="0.2">
      <c r="A5" s="372"/>
      <c r="B5" s="372"/>
      <c r="C5" s="372"/>
      <c r="D5" s="372"/>
      <c r="E5" s="374" t="s">
        <v>481</v>
      </c>
    </row>
    <row r="6" spans="1:5" ht="85.15" customHeight="1" x14ac:dyDescent="0.2">
      <c r="A6" s="372"/>
      <c r="B6" s="372"/>
      <c r="C6" s="372"/>
      <c r="D6" s="372"/>
      <c r="E6" s="375"/>
    </row>
    <row r="7" spans="1:5" ht="85.15" customHeight="1" x14ac:dyDescent="0.2">
      <c r="A7" s="372"/>
      <c r="B7" s="372"/>
      <c r="C7" s="372"/>
      <c r="D7" s="372"/>
      <c r="E7" s="376"/>
    </row>
    <row r="8" spans="1:5" ht="10.15" customHeight="1" x14ac:dyDescent="0.2">
      <c r="B8" s="6"/>
    </row>
    <row r="9" spans="1:5" s="34" customFormat="1" ht="30" customHeight="1" x14ac:dyDescent="0.2">
      <c r="A9" s="373" t="s">
        <v>323</v>
      </c>
      <c r="B9" s="373"/>
      <c r="C9" s="373" t="s">
        <v>395</v>
      </c>
      <c r="D9" s="373"/>
      <c r="E9" s="101"/>
    </row>
    <row r="10" spans="1:5" ht="85.15" customHeight="1" x14ac:dyDescent="0.2">
      <c r="A10" s="372"/>
      <c r="B10" s="372"/>
      <c r="C10" s="372"/>
      <c r="D10" s="372"/>
      <c r="E10" s="101"/>
    </row>
    <row r="11" spans="1:5" ht="85.15" customHeight="1" x14ac:dyDescent="0.2">
      <c r="A11" s="372"/>
      <c r="B11" s="372"/>
      <c r="C11" s="372"/>
      <c r="D11" s="372"/>
      <c r="E11" s="101"/>
    </row>
    <row r="12" spans="1:5" ht="85.15" customHeight="1" x14ac:dyDescent="0.2">
      <c r="A12" s="372"/>
      <c r="B12" s="372"/>
      <c r="C12" s="372"/>
      <c r="D12" s="372"/>
      <c r="E12" s="101"/>
    </row>
    <row r="13" spans="1:5" ht="85.15" customHeight="1" x14ac:dyDescent="0.2">
      <c r="A13" s="372"/>
      <c r="B13" s="372"/>
      <c r="C13" s="372"/>
      <c r="D13" s="372"/>
      <c r="E13" s="101"/>
    </row>
    <row r="14" spans="1:5" ht="85.15" customHeight="1" x14ac:dyDescent="0.2">
      <c r="A14" s="372"/>
      <c r="B14" s="372"/>
      <c r="C14" s="372"/>
      <c r="D14" s="372"/>
      <c r="E14" s="101"/>
    </row>
    <row r="15" spans="1:5" ht="10.15" customHeight="1" x14ac:dyDescent="0.2">
      <c r="B15" s="6"/>
    </row>
  </sheetData>
  <sheetProtection sheet="1" objects="1" scenarios="1"/>
  <mergeCells count="26">
    <mergeCell ref="E5:E7"/>
    <mergeCell ref="E3:E4"/>
    <mergeCell ref="C11:D11"/>
    <mergeCell ref="C12:D12"/>
    <mergeCell ref="C13:D13"/>
    <mergeCell ref="C10:D10"/>
    <mergeCell ref="C14:D14"/>
    <mergeCell ref="A14:B14"/>
    <mergeCell ref="A13:B13"/>
    <mergeCell ref="A12:B12"/>
    <mergeCell ref="A11:B11"/>
    <mergeCell ref="A10:B10"/>
    <mergeCell ref="C4:D4"/>
    <mergeCell ref="C5:D5"/>
    <mergeCell ref="C6:D6"/>
    <mergeCell ref="C7:D7"/>
    <mergeCell ref="A7:B7"/>
    <mergeCell ref="A6:B6"/>
    <mergeCell ref="A5:B5"/>
    <mergeCell ref="A4:B4"/>
    <mergeCell ref="A2:B2"/>
    <mergeCell ref="C2:D2"/>
    <mergeCell ref="C3:D3"/>
    <mergeCell ref="A3:B3"/>
    <mergeCell ref="A9:B9"/>
    <mergeCell ref="C9:D9"/>
  </mergeCells>
  <conditionalFormatting sqref="B1 D1:E1">
    <cfRule type="containsText" dxfId="85" priority="2" operator="containsText" text="Here">
      <formula>NOT(ISERROR(SEARCH("Here",B1)))</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rowBreaks count="1" manualBreakCount="1">
    <brk id="8" max="1638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rgb="FFFF0000"/>
  </sheetPr>
  <dimension ref="A1:I94"/>
  <sheetViews>
    <sheetView showGridLines="0" workbookViewId="0">
      <pane ySplit="1" topLeftCell="A2" activePane="bottomLeft" state="frozen"/>
      <selection activeCell="C3" sqref="C3:D3"/>
      <selection pane="bottomLeft" activeCell="C3" sqref="C3:D3"/>
    </sheetView>
  </sheetViews>
  <sheetFormatPr defaultColWidth="0" defaultRowHeight="15.75" x14ac:dyDescent="0.2"/>
  <cols>
    <col min="1" max="1" width="7.5" style="6" customWidth="1"/>
    <col min="2" max="6" width="20.83203125" style="6" customWidth="1"/>
    <col min="7" max="7" width="60.1640625" style="6" customWidth="1"/>
    <col min="8" max="8" width="41.83203125" style="6" customWidth="1"/>
    <col min="9" max="9" width="1.83203125" style="6" customWidth="1"/>
    <col min="10" max="16384" width="9.5" style="6" hidden="1"/>
  </cols>
  <sheetData>
    <row r="1" spans="1:8" ht="25.15" customHeight="1" x14ac:dyDescent="0.2">
      <c r="A1" s="378" t="s">
        <v>414</v>
      </c>
      <c r="B1" s="378"/>
      <c r="C1" s="378"/>
      <c r="D1" s="378"/>
      <c r="E1" s="378"/>
      <c r="F1" s="378"/>
      <c r="G1" s="432" t="s">
        <v>318</v>
      </c>
      <c r="H1" s="433"/>
    </row>
    <row r="2" spans="1:8" ht="10.15" customHeight="1" x14ac:dyDescent="0.2">
      <c r="A2" s="403"/>
      <c r="B2" s="403"/>
      <c r="C2" s="403"/>
      <c r="D2" s="403"/>
      <c r="E2" s="403"/>
      <c r="F2" s="403"/>
      <c r="G2" s="435" t="s">
        <v>726</v>
      </c>
      <c r="H2" s="434" t="s">
        <v>732</v>
      </c>
    </row>
    <row r="3" spans="1:8" ht="20.100000000000001" customHeight="1" x14ac:dyDescent="0.2">
      <c r="A3" s="404" t="s">
        <v>267</v>
      </c>
      <c r="B3" s="404"/>
      <c r="C3" s="405" t="str">
        <f>'Evaluation Information'!B4</f>
        <v>Enter Principal Name Here</v>
      </c>
      <c r="D3" s="405"/>
      <c r="E3" s="126" t="s">
        <v>270</v>
      </c>
      <c r="F3" s="145" t="str">
        <f>'Evaluation Information'!B8</f>
        <v>Enter School Year Here</v>
      </c>
      <c r="G3" s="435"/>
      <c r="H3" s="434"/>
    </row>
    <row r="4" spans="1:8" ht="40.15" customHeight="1" x14ac:dyDescent="0.2">
      <c r="A4" s="406" t="s">
        <v>447</v>
      </c>
      <c r="B4" s="406"/>
      <c r="C4" s="409"/>
      <c r="D4" s="407" t="str">
        <f>IF(Tables!Y4=0,"Need to Complete All of the Ratings on the Worksheet Titled Prof Practice Eval Tool (You should not see any red cells in column G on that worksheet.)",'Prof Practice Eval Tool'!F358)</f>
        <v>Need to Complete All of the Ratings on the Worksheet Titled Prof Practice Eval Tool (You should not see any red cells in column G on that worksheet.)</v>
      </c>
      <c r="E4" s="407"/>
      <c r="F4" s="408"/>
      <c r="G4" s="435"/>
      <c r="H4" s="434"/>
    </row>
    <row r="5" spans="1:8" ht="40.15" customHeight="1" x14ac:dyDescent="0.2">
      <c r="A5" s="406" t="s">
        <v>408</v>
      </c>
      <c r="B5" s="406"/>
      <c r="C5" s="406"/>
      <c r="D5" s="407" t="str">
        <f>IF('Goals Matrix'!D10="","",'Goals Matrix'!D10)</f>
        <v>Select option for cell E5</v>
      </c>
      <c r="E5" s="407"/>
      <c r="F5" s="408"/>
      <c r="G5" s="435"/>
      <c r="H5" s="434"/>
    </row>
    <row r="6" spans="1:8" ht="10.15" customHeight="1" x14ac:dyDescent="0.2">
      <c r="A6" s="398"/>
      <c r="B6" s="398"/>
      <c r="C6" s="398"/>
      <c r="D6" s="398"/>
      <c r="E6" s="398"/>
      <c r="F6" s="398"/>
      <c r="G6" s="435"/>
      <c r="H6" s="434"/>
    </row>
    <row r="7" spans="1:8" ht="10.15" customHeight="1" x14ac:dyDescent="0.2">
      <c r="A7" s="397"/>
      <c r="B7" s="397"/>
      <c r="C7" s="397"/>
      <c r="D7" s="397"/>
      <c r="E7" s="397"/>
      <c r="F7" s="397"/>
      <c r="G7" s="435"/>
      <c r="H7" s="434"/>
    </row>
    <row r="8" spans="1:8" ht="10.15" customHeight="1" x14ac:dyDescent="0.2">
      <c r="A8" s="137"/>
      <c r="B8" s="137"/>
      <c r="C8" s="137"/>
      <c r="D8" s="137"/>
      <c r="E8" s="137"/>
      <c r="F8" s="137"/>
      <c r="G8" s="435"/>
      <c r="H8" s="434"/>
    </row>
    <row r="9" spans="1:8" ht="75" customHeight="1" x14ac:dyDescent="0.2">
      <c r="A9" s="381" t="s">
        <v>461</v>
      </c>
      <c r="B9" s="381"/>
      <c r="C9" s="401" t="s">
        <v>703</v>
      </c>
      <c r="D9" s="401"/>
      <c r="E9" s="401"/>
      <c r="F9" s="402"/>
      <c r="G9" s="435"/>
      <c r="H9" s="434"/>
    </row>
    <row r="10" spans="1:8" ht="75" customHeight="1" x14ac:dyDescent="0.2">
      <c r="A10" s="381" t="s">
        <v>462</v>
      </c>
      <c r="B10" s="256"/>
      <c r="C10" s="401" t="s">
        <v>703</v>
      </c>
      <c r="D10" s="401"/>
      <c r="E10" s="401"/>
      <c r="F10" s="402"/>
      <c r="G10" s="435"/>
      <c r="H10" s="434"/>
    </row>
    <row r="11" spans="1:8" ht="10.15" customHeight="1" x14ac:dyDescent="0.2">
      <c r="A11" s="137"/>
      <c r="B11" s="137"/>
      <c r="C11" s="137"/>
      <c r="D11" s="127"/>
      <c r="E11" s="127"/>
      <c r="F11" s="127"/>
      <c r="G11" s="435"/>
      <c r="H11" s="434"/>
    </row>
    <row r="12" spans="1:8" ht="25.15" customHeight="1" x14ac:dyDescent="0.2">
      <c r="A12" s="381" t="s">
        <v>479</v>
      </c>
      <c r="B12" s="381"/>
      <c r="C12" s="18" t="s">
        <v>262</v>
      </c>
      <c r="D12" s="256" t="s">
        <v>465</v>
      </c>
      <c r="E12" s="257"/>
      <c r="F12" s="142" t="s">
        <v>262</v>
      </c>
      <c r="G12" s="435"/>
      <c r="H12" s="434"/>
    </row>
    <row r="13" spans="1:8" ht="10.15" customHeight="1" x14ac:dyDescent="0.2">
      <c r="A13" s="137"/>
      <c r="B13" s="137"/>
      <c r="C13" s="137"/>
      <c r="D13" s="127"/>
      <c r="E13" s="127"/>
      <c r="F13" s="127"/>
      <c r="G13" s="435"/>
      <c r="H13" s="434"/>
    </row>
    <row r="14" spans="1:8" ht="25.15" customHeight="1" x14ac:dyDescent="0.2">
      <c r="A14" s="340" t="s">
        <v>331</v>
      </c>
      <c r="B14" s="340"/>
      <c r="C14" s="340"/>
      <c r="D14" s="340"/>
      <c r="E14" s="253"/>
      <c r="F14" s="143" t="s">
        <v>309</v>
      </c>
      <c r="G14" s="435"/>
      <c r="H14" s="434"/>
    </row>
    <row r="15" spans="1:8" ht="25.15" customHeight="1" thickBot="1" x14ac:dyDescent="0.25">
      <c r="A15" s="399" t="s">
        <v>334</v>
      </c>
      <c r="B15" s="399"/>
      <c r="C15" s="399"/>
      <c r="D15" s="399"/>
      <c r="E15" s="400"/>
      <c r="F15" s="143" t="s">
        <v>262</v>
      </c>
      <c r="G15" s="435"/>
      <c r="H15" s="434"/>
    </row>
    <row r="16" spans="1:8" ht="25.15" customHeight="1" x14ac:dyDescent="0.2">
      <c r="A16" s="392" t="s">
        <v>340</v>
      </c>
      <c r="B16" s="393"/>
      <c r="C16" s="393"/>
      <c r="D16" s="393"/>
      <c r="E16" s="393"/>
      <c r="F16" s="422"/>
      <c r="G16" s="435"/>
      <c r="H16" s="434"/>
    </row>
    <row r="17" spans="1:8" ht="100.15" customHeight="1" x14ac:dyDescent="0.2">
      <c r="A17" s="423" t="s">
        <v>392</v>
      </c>
      <c r="B17" s="423"/>
      <c r="C17" s="423"/>
      <c r="D17" s="423"/>
      <c r="E17" s="423"/>
      <c r="F17" s="424"/>
      <c r="G17" s="435"/>
      <c r="H17" s="434"/>
    </row>
    <row r="18" spans="1:8" ht="10.15" customHeight="1" x14ac:dyDescent="0.2">
      <c r="A18" s="137"/>
      <c r="B18" s="137"/>
      <c r="C18" s="137"/>
      <c r="D18" s="127"/>
      <c r="E18" s="127"/>
      <c r="F18" s="127"/>
      <c r="G18" s="435"/>
      <c r="H18" s="434"/>
    </row>
    <row r="19" spans="1:8" ht="10.15" customHeight="1" x14ac:dyDescent="0.2">
      <c r="A19" s="397"/>
      <c r="B19" s="397"/>
      <c r="C19" s="397"/>
      <c r="D19" s="397"/>
      <c r="E19" s="397"/>
      <c r="F19" s="397"/>
      <c r="G19" s="435"/>
      <c r="H19" s="434"/>
    </row>
    <row r="20" spans="1:8" ht="10.15" customHeight="1" x14ac:dyDescent="0.2">
      <c r="A20" s="137"/>
      <c r="B20" s="137"/>
      <c r="C20" s="137"/>
      <c r="D20" s="127"/>
      <c r="E20" s="127"/>
      <c r="F20" s="127"/>
      <c r="G20" s="435"/>
      <c r="H20" s="434"/>
    </row>
    <row r="21" spans="1:8" ht="30" customHeight="1" x14ac:dyDescent="0.2">
      <c r="A21" s="381" t="s">
        <v>463</v>
      </c>
      <c r="B21" s="381"/>
      <c r="C21" s="129" t="str">
        <f>IF(D4="Need to Complete All of the Ratings on the Worksheet Titled Prof Practice Eval Tool (You should not see any red cells in column G on that worksheet.)","See Cell D4 Above",VLOOKUP(D4,Tables!A3:C6,3,FALSE))</f>
        <v>See Cell D4 Above</v>
      </c>
      <c r="D21" s="135"/>
      <c r="E21" s="141" t="s">
        <v>464</v>
      </c>
      <c r="F21" s="224" t="e">
        <f>IF(D5="Need to Complete at Least First Two Ratings in Column E (Math and Reading Goals) on Worksheet Titled Goals Matrix","See Cell D5 Above",IF(D5="Not Applicable","N/A",VLOOKUP(D5,Tables!G1:H5,2,FALSE)))</f>
        <v>#N/A</v>
      </c>
      <c r="G21" s="435"/>
      <c r="H21" s="434"/>
    </row>
    <row r="22" spans="1:8" ht="10.15" customHeight="1" x14ac:dyDescent="0.2">
      <c r="A22" s="127"/>
      <c r="B22" s="127"/>
      <c r="C22" s="128"/>
      <c r="D22" s="128"/>
      <c r="E22" s="128"/>
      <c r="F22" s="127"/>
      <c r="G22" s="435"/>
      <c r="H22" s="434"/>
    </row>
    <row r="23" spans="1:8" ht="30" customHeight="1" x14ac:dyDescent="0.2">
      <c r="A23" s="381" t="s">
        <v>480</v>
      </c>
      <c r="B23" s="381"/>
      <c r="C23" s="138" t="str">
        <f>IF(C12="","",IF(C12="Select Rating","",IF(C12="Not Applicable","",IF(C12="Distinguished",4,IF(C12="Proficient",3,IF(C12="Basic",2,IF(C12="Unsatisfactory",1)))))))</f>
        <v/>
      </c>
      <c r="D23" s="256" t="s">
        <v>466</v>
      </c>
      <c r="E23" s="257"/>
      <c r="F23" s="223" t="str">
        <f>IF(F12="","",IF(F12="Select Rating","",IF(F12="Not Applicable","",IF(F12="Distinguished",4,IF(F12="Proficient",3,IF(F12="Basic",2,IF(F12="Unsatisfactory",1)))))))</f>
        <v/>
      </c>
      <c r="G23" s="435"/>
      <c r="H23" s="434"/>
    </row>
    <row r="24" spans="1:8" ht="10.15" customHeight="1" x14ac:dyDescent="0.2">
      <c r="A24" s="127"/>
      <c r="B24" s="127"/>
      <c r="C24" s="128"/>
      <c r="D24" s="128"/>
      <c r="E24" s="128"/>
      <c r="F24" s="127"/>
      <c r="G24" s="435"/>
      <c r="H24" s="434"/>
    </row>
    <row r="25" spans="1:8" ht="30" customHeight="1" x14ac:dyDescent="0.2">
      <c r="A25" s="381" t="s">
        <v>469</v>
      </c>
      <c r="B25" s="381"/>
      <c r="C25" s="225" t="str">
        <f>IF(F15="","",IF(F15="Select Rating","Need to Select Rating for Quality of Self-Assessment (cell F15)",IF(F15="Not Applicable","",IF(F15="Distinguished",4,IF(F15="Proficient",3,IF(F15="Basic",2,IF(F15="Unsatisfactory",1)))))))</f>
        <v>Need to Select Rating for Quality of Self-Assessment (cell F15)</v>
      </c>
      <c r="G25" s="435"/>
      <c r="H25" s="434"/>
    </row>
    <row r="26" spans="1:8" ht="10.15" customHeight="1" x14ac:dyDescent="0.2">
      <c r="A26" s="127"/>
      <c r="B26" s="127"/>
      <c r="C26" s="128"/>
      <c r="D26" s="128"/>
      <c r="E26" s="128"/>
      <c r="F26" s="127"/>
      <c r="G26" s="435"/>
      <c r="H26" s="434"/>
    </row>
    <row r="27" spans="1:8" ht="10.15" customHeight="1" x14ac:dyDescent="0.2">
      <c r="A27" s="397"/>
      <c r="B27" s="397"/>
      <c r="C27" s="397"/>
      <c r="D27" s="397"/>
      <c r="E27" s="397"/>
      <c r="F27" s="397"/>
      <c r="G27" s="435"/>
      <c r="H27" s="434"/>
    </row>
    <row r="28" spans="1:8" ht="10.15" customHeight="1" thickBot="1" x14ac:dyDescent="0.25">
      <c r="A28" s="127"/>
      <c r="B28" s="127"/>
      <c r="C28" s="128"/>
      <c r="D28" s="128"/>
      <c r="E28" s="128"/>
      <c r="F28" s="127"/>
    </row>
    <row r="29" spans="1:8" ht="35.25" customHeight="1" x14ac:dyDescent="0.2">
      <c r="A29" s="382" t="s">
        <v>412</v>
      </c>
      <c r="B29" s="383"/>
      <c r="C29" s="384"/>
      <c r="D29" s="144" t="s">
        <v>411</v>
      </c>
      <c r="E29" s="385" t="s">
        <v>727</v>
      </c>
      <c r="F29" s="386"/>
      <c r="G29" s="432" t="s">
        <v>318</v>
      </c>
      <c r="H29" s="433"/>
    </row>
    <row r="30" spans="1:8" ht="40.15" customHeight="1" x14ac:dyDescent="0.2">
      <c r="A30" s="387" t="s">
        <v>409</v>
      </c>
      <c r="B30" s="388"/>
      <c r="C30" s="150">
        <v>0</v>
      </c>
      <c r="D30" s="203" t="str">
        <f>IF(C21="See Cell D4 Above","See Cell D4 Above",C21*C30)</f>
        <v>See Cell D4 Above</v>
      </c>
      <c r="E30" s="416" t="str">
        <f>IF(C32&lt;50%,"Cell C32 Must Be &gt;49%",IF(C32&gt;70%,"Cell C32 Must Be &gt;49%",IF(C32&gt;49.9%,"")))</f>
        <v>Cell C32 Must Be &gt;49%</v>
      </c>
      <c r="F30" s="417"/>
      <c r="G30" s="377" t="s">
        <v>700</v>
      </c>
      <c r="H30" s="34"/>
    </row>
    <row r="31" spans="1:8" ht="40.15" customHeight="1" x14ac:dyDescent="0.2">
      <c r="A31" s="429" t="s">
        <v>468</v>
      </c>
      <c r="B31" s="430"/>
      <c r="C31" s="152">
        <v>0</v>
      </c>
      <c r="D31" s="203" t="str">
        <f>IF(C25="Need to Select Rating for Quality of Self-Assessment (cell F15)","See Cell F15 Above",C25*C31)</f>
        <v>See Cell F15 Above</v>
      </c>
      <c r="E31" s="418"/>
      <c r="F31" s="419"/>
      <c r="G31" s="377"/>
      <c r="H31" s="34"/>
    </row>
    <row r="32" spans="1:8" ht="40.15" customHeight="1" x14ac:dyDescent="0.2">
      <c r="A32" s="425" t="s">
        <v>704</v>
      </c>
      <c r="B32" s="426"/>
      <c r="C32" s="427" t="str">
        <f>IF(C30=0,"See Cell C30",IF(C31=0,"See Cell C31",SUM(C30:C31)))</f>
        <v>See Cell C30</v>
      </c>
      <c r="D32" s="428"/>
      <c r="E32" s="420"/>
      <c r="F32" s="421"/>
      <c r="G32" s="377"/>
      <c r="H32" s="34"/>
    </row>
    <row r="33" spans="1:9" ht="40.15" customHeight="1" x14ac:dyDescent="0.2">
      <c r="A33" s="387" t="s">
        <v>410</v>
      </c>
      <c r="B33" s="388"/>
      <c r="C33" s="151">
        <v>0</v>
      </c>
      <c r="D33" s="139" t="e">
        <f>IF(F21="See Cell D5 Above","See Cell F21",IF(F21="N/A","N/A",C33*F21))</f>
        <v>#N/A</v>
      </c>
      <c r="E33" s="410" t="e">
        <f>IF(C21="","See Cell C21",IF(F21="","See Cell F21",IF(F14="","See Cell F14'",IF(F15="","See Cell F15'",IF(C36=100%,"",IF(C36&lt;100%,"Cell C36 Must Be 100%",IF(C36&gt;100%,"Cell C36 Must Be 100%")))))))</f>
        <v>#N/A</v>
      </c>
      <c r="F33" s="411"/>
      <c r="G33" s="377"/>
      <c r="H33" s="34"/>
    </row>
    <row r="34" spans="1:9" ht="40.15" customHeight="1" x14ac:dyDescent="0.2">
      <c r="A34" s="387" t="s">
        <v>459</v>
      </c>
      <c r="B34" s="388"/>
      <c r="C34" s="152">
        <v>0</v>
      </c>
      <c r="D34" s="140" t="str">
        <f>IF(C23="","N/A",C23*C34)</f>
        <v>N/A</v>
      </c>
      <c r="E34" s="412"/>
      <c r="F34" s="413"/>
      <c r="G34" s="377"/>
      <c r="H34" s="34"/>
    </row>
    <row r="35" spans="1:9" ht="40.15" customHeight="1" x14ac:dyDescent="0.2">
      <c r="A35" s="387" t="s">
        <v>460</v>
      </c>
      <c r="B35" s="388"/>
      <c r="C35" s="152">
        <v>0</v>
      </c>
      <c r="D35" s="140" t="str">
        <f>IF(F23="","N/A",F23*C35)</f>
        <v>N/A</v>
      </c>
      <c r="E35" s="412"/>
      <c r="F35" s="413"/>
      <c r="G35" s="377"/>
      <c r="H35" s="34"/>
    </row>
    <row r="36" spans="1:9" ht="40.15" customHeight="1" thickBot="1" x14ac:dyDescent="0.25">
      <c r="A36" s="389" t="s">
        <v>443</v>
      </c>
      <c r="B36" s="390"/>
      <c r="C36" s="454">
        <f>SUM(C32,C33,C34,C35)</f>
        <v>0</v>
      </c>
      <c r="D36" s="130" t="str">
        <f>IF(C30=0,"See Cell D4 Above",IF(C31=0,"See Cell F15 Above",IF(C33=0,"See Cell F21 Above",SUM(D30,D31,D33,D34,D35))))</f>
        <v>See Cell D4 Above</v>
      </c>
      <c r="E36" s="414"/>
      <c r="F36" s="415"/>
      <c r="G36" s="377"/>
      <c r="H36" s="34"/>
    </row>
    <row r="37" spans="1:9" s="1" customFormat="1" ht="10.15" customHeight="1" x14ac:dyDescent="0.2">
      <c r="G37" s="34"/>
      <c r="H37" s="34"/>
    </row>
    <row r="38" spans="1:9" s="1" customFormat="1" ht="25.15" customHeight="1" x14ac:dyDescent="0.2">
      <c r="A38" s="378" t="s">
        <v>701</v>
      </c>
      <c r="B38" s="378"/>
      <c r="C38" s="378"/>
      <c r="D38" s="378"/>
      <c r="E38" s="378"/>
      <c r="F38" s="378"/>
      <c r="G38" s="34"/>
      <c r="H38" s="34"/>
    </row>
    <row r="39" spans="1:9" s="1" customFormat="1" ht="40.15" customHeight="1" x14ac:dyDescent="0.2">
      <c r="A39" s="394" t="str">
        <f>IF(D4="Need to Complete All of the Ratings on the Worksheet Titled Prof Practice Eval Tool (You should not see any red cells in column G on that worksheet.)","See Cell D4 Above",IF(D5="Need to Complete at Least First Two Ratings in Column E (Math and Reading Goals) on Worksheet Titled Goals Matrix","See Cell D5 Above",IF(F14="Select Rating","See Cell F14 Above",IF(F15="Select Rating","See Cell F15 Above",IF(D36&lt;0.01,"All File Components Are Not Completed - Weight for final rating must be 100%",IF(D36&lt;1.45,"Unsatisfactory",IF(D36&lt;2.45,"Needs Improvement",IF(D36&lt;3.45,"Proficient",IF(D36&gt;3.44,"Excellent")))))))))</f>
        <v>See Cell D4 Above</v>
      </c>
      <c r="B39" s="394"/>
      <c r="C39" s="394"/>
      <c r="D39" s="394"/>
      <c r="E39" s="394"/>
      <c r="F39" s="394"/>
      <c r="G39" s="34"/>
      <c r="H39" s="34"/>
    </row>
    <row r="40" spans="1:9" s="1" customFormat="1" ht="10.15" customHeight="1" x14ac:dyDescent="0.2">
      <c r="G40" s="34"/>
      <c r="H40" s="34"/>
    </row>
    <row r="41" spans="1:9" s="1" customFormat="1" ht="10.15" customHeight="1" x14ac:dyDescent="0.2">
      <c r="A41" s="379"/>
      <c r="B41" s="379"/>
      <c r="C41" s="379"/>
      <c r="D41" s="379"/>
      <c r="E41" s="379"/>
      <c r="F41" s="379"/>
      <c r="G41" s="34"/>
      <c r="H41" s="34"/>
    </row>
    <row r="42" spans="1:9" s="1" customFormat="1" ht="10.15" customHeight="1" thickBot="1" x14ac:dyDescent="0.25">
      <c r="G42" s="34"/>
      <c r="H42" s="34"/>
    </row>
    <row r="43" spans="1:9" s="34" customFormat="1" ht="25.15" customHeight="1" thickBot="1" x14ac:dyDescent="0.25">
      <c r="A43" s="392" t="s">
        <v>307</v>
      </c>
      <c r="B43" s="393"/>
      <c r="C43" s="393"/>
      <c r="D43" s="393"/>
      <c r="E43" s="393"/>
      <c r="F43" s="393"/>
      <c r="G43" s="431" t="s">
        <v>415</v>
      </c>
    </row>
    <row r="44" spans="1:9" ht="50.1" customHeight="1" thickBot="1" x14ac:dyDescent="0.25">
      <c r="A44" s="395" t="s">
        <v>482</v>
      </c>
      <c r="B44" s="396"/>
      <c r="C44" s="396"/>
      <c r="D44" s="396"/>
      <c r="E44" s="396"/>
      <c r="F44" s="396"/>
      <c r="G44" s="431"/>
      <c r="H44" s="34"/>
      <c r="I44" s="35"/>
    </row>
    <row r="45" spans="1:9" ht="10.15" customHeight="1" x14ac:dyDescent="0.2">
      <c r="A45" s="60"/>
      <c r="B45" s="60"/>
      <c r="C45" s="60"/>
      <c r="D45" s="60"/>
      <c r="E45" s="60"/>
      <c r="F45" s="60"/>
      <c r="G45" s="431" t="s">
        <v>319</v>
      </c>
      <c r="H45" s="34"/>
      <c r="I45" s="35"/>
    </row>
    <row r="46" spans="1:9" ht="50.1" customHeight="1" x14ac:dyDescent="0.2">
      <c r="A46" s="131"/>
      <c r="B46" s="131"/>
      <c r="C46" s="131"/>
      <c r="D46" s="1"/>
      <c r="E46" s="131"/>
      <c r="F46" s="131"/>
      <c r="G46" s="431"/>
      <c r="H46" s="34"/>
    </row>
    <row r="47" spans="1:9" x14ac:dyDescent="0.2">
      <c r="A47" s="380" t="s">
        <v>295</v>
      </c>
      <c r="B47" s="380"/>
      <c r="C47" s="391" t="str">
        <f>CONCATENATE("[",'Evaluation Information'!B6,"]")</f>
        <v>[Enter Evaluator Name Here]</v>
      </c>
      <c r="D47" s="391"/>
      <c r="E47" s="136" t="s">
        <v>296</v>
      </c>
      <c r="F47" s="136"/>
      <c r="G47" s="35"/>
      <c r="H47" s="34"/>
      <c r="I47" s="35"/>
    </row>
    <row r="48" spans="1:9" ht="50.1" customHeight="1" x14ac:dyDescent="0.2">
      <c r="A48" s="35"/>
      <c r="B48" s="35"/>
      <c r="C48" s="35"/>
      <c r="E48" s="35"/>
      <c r="F48" s="35"/>
      <c r="G48" s="35"/>
      <c r="H48" s="34"/>
    </row>
    <row r="49" spans="1:9" ht="15" customHeight="1" x14ac:dyDescent="0.2">
      <c r="A49" s="380" t="s">
        <v>297</v>
      </c>
      <c r="B49" s="380"/>
      <c r="C49" s="391" t="str">
        <f>CONCATENATE("[",'Evaluation Information'!B4,"]")</f>
        <v>[Enter Principal Name Here]</v>
      </c>
      <c r="D49" s="391"/>
      <c r="E49" s="380" t="s">
        <v>296</v>
      </c>
      <c r="F49" s="380"/>
      <c r="H49" s="34"/>
      <c r="I49" s="35"/>
    </row>
    <row r="51" spans="1:9" ht="15.75" customHeight="1" x14ac:dyDescent="0.2"/>
    <row r="78" ht="15.75" customHeight="1" x14ac:dyDescent="0.2"/>
    <row r="94" ht="15.75" customHeight="1" x14ac:dyDescent="0.2"/>
  </sheetData>
  <sheetProtection algorithmName="SHA-512" hashValue="ieg/S+5SpGDQwtaJcA/2onupYJN2WxZDrGXuq9kkKfNkguk1xfrlM0GUltDCp0UMufHxSgqYYzBcSSZKVn2dvw==" saltValue="JWuC3cwX9mnSzGC/NqdRvA==" spinCount="100000" sheet="1" objects="1" scenarios="1"/>
  <mergeCells count="55">
    <mergeCell ref="G45:G46"/>
    <mergeCell ref="G29:H29"/>
    <mergeCell ref="G1:H1"/>
    <mergeCell ref="G30:G36"/>
    <mergeCell ref="G43:G44"/>
    <mergeCell ref="H2:H27"/>
    <mergeCell ref="G2:G27"/>
    <mergeCell ref="E33:F36"/>
    <mergeCell ref="E30:F32"/>
    <mergeCell ref="A25:B25"/>
    <mergeCell ref="A16:F16"/>
    <mergeCell ref="A17:F17"/>
    <mergeCell ref="A34:B34"/>
    <mergeCell ref="A35:B35"/>
    <mergeCell ref="A23:B23"/>
    <mergeCell ref="A19:F19"/>
    <mergeCell ref="D23:E23"/>
    <mergeCell ref="A32:B32"/>
    <mergeCell ref="C32:D32"/>
    <mergeCell ref="A27:F27"/>
    <mergeCell ref="A31:B31"/>
    <mergeCell ref="A1:F1"/>
    <mergeCell ref="A2:F2"/>
    <mergeCell ref="A3:B3"/>
    <mergeCell ref="C3:D3"/>
    <mergeCell ref="A5:C5"/>
    <mergeCell ref="D4:F4"/>
    <mergeCell ref="D5:F5"/>
    <mergeCell ref="A4:C4"/>
    <mergeCell ref="A7:F7"/>
    <mergeCell ref="A6:F6"/>
    <mergeCell ref="A15:E15"/>
    <mergeCell ref="A9:B9"/>
    <mergeCell ref="A10:B10"/>
    <mergeCell ref="C9:F9"/>
    <mergeCell ref="C10:F10"/>
    <mergeCell ref="A12:B12"/>
    <mergeCell ref="D12:E12"/>
    <mergeCell ref="A14:E14"/>
    <mergeCell ref="A38:F38"/>
    <mergeCell ref="A41:F41"/>
    <mergeCell ref="E49:F49"/>
    <mergeCell ref="A21:B21"/>
    <mergeCell ref="A29:C29"/>
    <mergeCell ref="E29:F29"/>
    <mergeCell ref="A30:B30"/>
    <mergeCell ref="A33:B33"/>
    <mergeCell ref="A36:B36"/>
    <mergeCell ref="A47:B47"/>
    <mergeCell ref="C47:D47"/>
    <mergeCell ref="A49:B49"/>
    <mergeCell ref="C49:D49"/>
    <mergeCell ref="A43:F43"/>
    <mergeCell ref="A39:F39"/>
    <mergeCell ref="A44:F44"/>
  </mergeCells>
  <conditionalFormatting sqref="A17:F17">
    <cfRule type="containsText" dxfId="84" priority="23" operator="containsText" text="Type self-assessment comments here.">
      <formula>NOT(ISERROR(SEARCH("Type self-assessment comments here.",A17)))</formula>
    </cfRule>
  </conditionalFormatting>
  <conditionalFormatting sqref="A39:F39">
    <cfRule type="containsText" dxfId="83" priority="5" operator="containsText" text="All File Components Are Not Completed">
      <formula>NOT(ISERROR(SEARCH("All File Components Are Not Completed",A39)))</formula>
    </cfRule>
  </conditionalFormatting>
  <conditionalFormatting sqref="A44:F45">
    <cfRule type="containsText" dxfId="82" priority="27" operator="containsText" text="Here">
      <formula>NOT(ISERROR(SEARCH("Here",A44)))</formula>
    </cfRule>
  </conditionalFormatting>
  <conditionalFormatting sqref="C9:C10">
    <cfRule type="containsText" dxfId="81" priority="14" operator="containsText" text="Optional:">
      <formula>NOT(ISERROR(SEARCH("Optional:",C9)))</formula>
    </cfRule>
  </conditionalFormatting>
  <conditionalFormatting sqref="C12 F12">
    <cfRule type="containsText" dxfId="80" priority="13" operator="containsText" text="Select Rating">
      <formula>NOT(ISERROR(SEARCH("Select Rating",C12)))</formula>
    </cfRule>
  </conditionalFormatting>
  <conditionalFormatting sqref="C30:C35">
    <cfRule type="containsBlanks" dxfId="79" priority="29">
      <formula>LEN(TRIM(C30))=0</formula>
    </cfRule>
  </conditionalFormatting>
  <conditionalFormatting sqref="C36">
    <cfRule type="cellIs" dxfId="78" priority="15" operator="notEqual">
      <formula>100%</formula>
    </cfRule>
  </conditionalFormatting>
  <conditionalFormatting sqref="C3:D3 F3">
    <cfRule type="containsText" dxfId="77" priority="26" operator="containsText" text="Here">
      <formula>NOT(ISERROR(SEARCH("Here",C3)))</formula>
    </cfRule>
  </conditionalFormatting>
  <conditionalFormatting sqref="C32:D32">
    <cfRule type="cellIs" dxfId="76" priority="9" operator="lessThan">
      <formula>0.5</formula>
    </cfRule>
  </conditionalFormatting>
  <conditionalFormatting sqref="C47:D47 C49:D49">
    <cfRule type="containsText" dxfId="75" priority="18" operator="containsText" text="name here">
      <formula>NOT(ISERROR(SEARCH("name here",C47)))</formula>
    </cfRule>
  </conditionalFormatting>
  <conditionalFormatting sqref="E33">
    <cfRule type="containsText" dxfId="74" priority="7" operator="containsText" text="All File Components Are Not Completed">
      <formula>NOT(ISERROR(SEARCH("All File Components Are Not Completed",E33)))</formula>
    </cfRule>
    <cfRule type="containsText" dxfId="73" priority="8" operator="containsText" text="Cell C36 Must Be 100%">
      <formula>NOT(ISERROR(SEARCH("Cell C36 Must Be 100%",E33)))</formula>
    </cfRule>
  </conditionalFormatting>
  <conditionalFormatting sqref="E30:F32">
    <cfRule type="containsText" dxfId="72" priority="6" operator="containsText" text="Cell C32">
      <formula>NOT(ISERROR(SEARCH("Cell C32",E30)))</formula>
    </cfRule>
  </conditionalFormatting>
  <conditionalFormatting sqref="E33:F36">
    <cfRule type="containsText" dxfId="71" priority="1" operator="containsText" text="What was the quality of the">
      <formula>NOT(ISERROR(SEARCH("What was the quality of the",E33)))</formula>
    </cfRule>
    <cfRule type="containsText" dxfId="70" priority="2" operator="containsText" text="Did the principal complete the required">
      <formula>NOT(ISERROR(SEARCH("Did the principal complete the required",E33)))</formula>
    </cfRule>
    <cfRule type="containsText" dxfId="69" priority="3" operator="containsText" text="Overall Assessment Rating">
      <formula>NOT(ISERROR(SEARCH("Overall Assessment Rating",E33)))</formula>
    </cfRule>
    <cfRule type="containsText" dxfId="68" priority="4" operator="containsText" text="Professional Practice">
      <formula>NOT(ISERROR(SEARCH("Professional Practice",E33)))</formula>
    </cfRule>
  </conditionalFormatting>
  <conditionalFormatting sqref="F14:F15">
    <cfRule type="containsText" dxfId="67" priority="24" operator="containsText" text="Select">
      <formula>NOT(ISERROR(SEARCH("Select",F14)))</formula>
    </cfRule>
  </conditionalFormatting>
  <dataValidations count="3">
    <dataValidation type="list" allowBlank="1" showInputMessage="1" showErrorMessage="1" sqref="F14" xr:uid="{00000000-0002-0000-0D00-000000000000}">
      <formula1>Yes_No</formula1>
    </dataValidation>
    <dataValidation type="list" allowBlank="1" showInputMessage="1" showErrorMessage="1" sqref="C12 F12 F15" xr:uid="{00000000-0002-0000-0D00-000001000000}">
      <formula1>Prof_Practice_Ratings</formula1>
    </dataValidation>
    <dataValidation type="list" allowBlank="1" showInputMessage="1" showErrorMessage="1" sqref="C30:C31 C33 C34 C35" xr:uid="{00000000-0002-0000-0D00-000002000000}">
      <formula1>Standards_Percent</formula1>
    </dataValidation>
  </dataValidations>
  <printOptions horizontalCentered="1"/>
  <pageMargins left="0.3" right="0.3" top="0.5" bottom="0.5" header="0" footer="0.25"/>
  <pageSetup orientation="portrait" horizontalDpi="1200" verticalDpi="1200" r:id="rId1"/>
  <headerFooter>
    <oddFooter>&amp;L&amp;8&amp;F - &amp;A&amp;R&amp;8&amp;D - 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theme="0" tint="-0.499984740745262"/>
  </sheetPr>
  <dimension ref="A1:J18"/>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595</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ht="10.15" customHeight="1" x14ac:dyDescent="0.2"/>
    <row r="16" spans="1:9" s="166" customFormat="1" ht="33" customHeight="1" x14ac:dyDescent="0.2">
      <c r="A16" s="168" t="s">
        <v>494</v>
      </c>
      <c r="B16" s="165" t="s">
        <v>591</v>
      </c>
    </row>
    <row r="17" spans="1:2" s="166" customFormat="1" ht="33" customHeight="1" x14ac:dyDescent="0.2">
      <c r="A17" s="180" t="s">
        <v>592</v>
      </c>
      <c r="B17" s="167" t="s">
        <v>590</v>
      </c>
    </row>
    <row r="18" spans="1:2" x14ac:dyDescent="0.2"/>
  </sheetData>
  <sheetProtection sheet="1" objects="1" scenarios="1"/>
  <mergeCells count="5">
    <mergeCell ref="A1:A2"/>
    <mergeCell ref="B1:B2"/>
    <mergeCell ref="A3:C3"/>
    <mergeCell ref="B13:C13"/>
    <mergeCell ref="E4:I11"/>
  </mergeCells>
  <conditionalFormatting sqref="A17">
    <cfRule type="containsText" dxfId="66" priority="5" operator="containsText" text="Enter Date Here">
      <formula>NOT(ISERROR(SEARCH("Enter Date Here",A17)))</formula>
    </cfRule>
  </conditionalFormatting>
  <conditionalFormatting sqref="B1">
    <cfRule type="containsText" dxfId="65" priority="12" operator="containsText" text="Enter">
      <formula>NOT(ISERROR(SEARCH("Enter",B1)))</formula>
    </cfRule>
  </conditionalFormatting>
  <conditionalFormatting sqref="B4">
    <cfRule type="containsText" dxfId="64" priority="1" operator="containsText" text="Select From List or Leave Blank">
      <formula>NOT(ISERROR(SEARCH("Select From List or Leave Blank",B4)))</formula>
    </cfRule>
  </conditionalFormatting>
  <conditionalFormatting sqref="B5 B8 B11">
    <cfRule type="containsText" dxfId="63" priority="9" operator="containsText" text="Type observation notes here or leave blank.">
      <formula>NOT(ISERROR(SEARCH("Type observation notes here or leave blank.",B5)))</formula>
    </cfRule>
  </conditionalFormatting>
  <conditionalFormatting sqref="B7">
    <cfRule type="containsText" dxfId="62" priority="4" operator="containsText" text="Select From List or Leave Blank">
      <formula>NOT(ISERROR(SEARCH("Select From List or Leave Blank",B7)))</formula>
    </cfRule>
  </conditionalFormatting>
  <conditionalFormatting sqref="B10">
    <cfRule type="containsText" dxfId="61" priority="2" operator="containsText" text="Select From List or Leave Blank">
      <formula>NOT(ISERROR(SEARCH("Select From List or Leave Blank",B10)))</formula>
    </cfRule>
  </conditionalFormatting>
  <conditionalFormatting sqref="C2">
    <cfRule type="containsText" dxfId="60" priority="8" operator="containsText" text="Enter Observation Date Here">
      <formula>NOT(ISERROR(SEARCH("Enter Observation Date Here",C2)))</formula>
    </cfRule>
  </conditionalFormatting>
  <conditionalFormatting sqref="C5 C8 C11">
    <cfRule type="containsText" dxfId="59" priority="10" operator="containsText" text="Select Rating or Leave Blank">
      <formula>NOT(ISERROR(SEARCH("Select Rating or Leave Blank",C5)))</formula>
    </cfRule>
  </conditionalFormatting>
  <dataValidations count="2">
    <dataValidation type="list" allowBlank="1" showInputMessage="1" showErrorMessage="1" sqref="B10 B7 B4" xr:uid="{00000000-0002-0000-0E00-000000000000}">
      <formula1>S_I_E_Short</formula1>
    </dataValidation>
    <dataValidation type="list" allowBlank="1" showInputMessage="1" showErrorMessage="1" sqref="C5 C8 C11" xr:uid="{00000000-0002-0000-0E00-000001000000}">
      <formula1>Prof_Practice_Ratings2</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0" tint="-0.499984740745262"/>
  </sheetPr>
  <dimension ref="A1:J17"/>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663</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ht="10.15" customHeight="1" x14ac:dyDescent="0.2"/>
    <row r="16" spans="1:9" s="166" customFormat="1" ht="33" customHeight="1" x14ac:dyDescent="0.2">
      <c r="A16" s="168" t="s">
        <v>494</v>
      </c>
      <c r="B16" s="165" t="s">
        <v>591</v>
      </c>
    </row>
    <row r="17" spans="1:2" s="166" customFormat="1" ht="33" customHeight="1" x14ac:dyDescent="0.2">
      <c r="A17" s="180" t="s">
        <v>592</v>
      </c>
      <c r="B17" s="167" t="s">
        <v>590</v>
      </c>
    </row>
  </sheetData>
  <sheetProtection sheet="1" objects="1" scenarios="1"/>
  <mergeCells count="5">
    <mergeCell ref="A1:A2"/>
    <mergeCell ref="B1:B2"/>
    <mergeCell ref="A3:C3"/>
    <mergeCell ref="B13:C13"/>
    <mergeCell ref="E4:I11"/>
  </mergeCells>
  <conditionalFormatting sqref="A17">
    <cfRule type="containsText" dxfId="58" priority="7" operator="containsText" text="Enter Date Here">
      <formula>NOT(ISERROR(SEARCH("Enter Date Here",A17)))</formula>
    </cfRule>
  </conditionalFormatting>
  <conditionalFormatting sqref="B1">
    <cfRule type="containsText" dxfId="57" priority="14" operator="containsText" text="Enter">
      <formula>NOT(ISERROR(SEARCH("Enter",B1)))</formula>
    </cfRule>
  </conditionalFormatting>
  <conditionalFormatting sqref="B4">
    <cfRule type="containsText" dxfId="56" priority="3" operator="containsText" text="Select From List or Leave Blank">
      <formula>NOT(ISERROR(SEARCH("Select From List or Leave Blank",B4)))</formula>
    </cfRule>
  </conditionalFormatting>
  <conditionalFormatting sqref="B5 B8 B11">
    <cfRule type="containsText" dxfId="55" priority="11" operator="containsText" text="Type observation notes here or leave blank.">
      <formula>NOT(ISERROR(SEARCH("Type observation notes here or leave blank.",B5)))</formula>
    </cfRule>
  </conditionalFormatting>
  <conditionalFormatting sqref="B7">
    <cfRule type="containsText" dxfId="54" priority="2" operator="containsText" text="Select From List or Leave Blank">
      <formula>NOT(ISERROR(SEARCH("Select From List or Leave Blank",B7)))</formula>
    </cfRule>
  </conditionalFormatting>
  <conditionalFormatting sqref="B10">
    <cfRule type="containsText" dxfId="53" priority="1" operator="containsText" text="Select From List or Leave Blank">
      <formula>NOT(ISERROR(SEARCH("Select From List or Leave Blank",B10)))</formula>
    </cfRule>
  </conditionalFormatting>
  <conditionalFormatting sqref="C2">
    <cfRule type="containsText" dxfId="52" priority="10" operator="containsText" text="Enter Observation Date Here">
      <formula>NOT(ISERROR(SEARCH("Enter Observation Date Here",C2)))</formula>
    </cfRule>
  </conditionalFormatting>
  <conditionalFormatting sqref="C5 C8 C11">
    <cfRule type="containsText" dxfId="51" priority="12" operator="containsText" text="Select Rating or Leave Blank">
      <formula>NOT(ISERROR(SEARCH("Select Rating or Leave Blank",C5)))</formula>
    </cfRule>
  </conditionalFormatting>
  <dataValidations count="2">
    <dataValidation type="list" allowBlank="1" showInputMessage="1" showErrorMessage="1" sqref="C5 C8 C11" xr:uid="{00000000-0002-0000-0F00-000000000000}">
      <formula1>Prof_Practice_Ratings2</formula1>
    </dataValidation>
    <dataValidation type="list" allowBlank="1" showInputMessage="1" showErrorMessage="1" sqref="B4 B7 B10" xr:uid="{00000000-0002-0000-0F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tint="-0.499984740745262"/>
  </sheetPr>
  <dimension ref="A1:J17"/>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664</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ht="10.15" customHeight="1" x14ac:dyDescent="0.2"/>
    <row r="16" spans="1:9" s="166" customFormat="1" ht="33" customHeight="1" x14ac:dyDescent="0.2">
      <c r="A16" s="168" t="s">
        <v>494</v>
      </c>
      <c r="B16" s="165" t="s">
        <v>591</v>
      </c>
    </row>
    <row r="17" spans="1:2" s="166" customFormat="1" ht="33" customHeight="1" x14ac:dyDescent="0.2">
      <c r="A17" s="180" t="s">
        <v>592</v>
      </c>
      <c r="B17" s="167" t="s">
        <v>590</v>
      </c>
    </row>
  </sheetData>
  <sheetProtection sheet="1" objects="1" scenarios="1"/>
  <mergeCells count="5">
    <mergeCell ref="A1:A2"/>
    <mergeCell ref="B1:B2"/>
    <mergeCell ref="A3:C3"/>
    <mergeCell ref="B13:C13"/>
    <mergeCell ref="E4:I11"/>
  </mergeCells>
  <conditionalFormatting sqref="A17">
    <cfRule type="containsText" dxfId="50" priority="4" operator="containsText" text="Enter Date Here">
      <formula>NOT(ISERROR(SEARCH("Enter Date Here",A17)))</formula>
    </cfRule>
  </conditionalFormatting>
  <conditionalFormatting sqref="B1">
    <cfRule type="containsText" dxfId="49" priority="11" operator="containsText" text="Enter">
      <formula>NOT(ISERROR(SEARCH("Enter",B1)))</formula>
    </cfRule>
  </conditionalFormatting>
  <conditionalFormatting sqref="B4">
    <cfRule type="containsText" dxfId="48" priority="3" operator="containsText" text="Select From List or Leave Blank">
      <formula>NOT(ISERROR(SEARCH("Select From List or Leave Blank",B4)))</formula>
    </cfRule>
  </conditionalFormatting>
  <conditionalFormatting sqref="B5 B8 B11">
    <cfRule type="containsText" dxfId="47" priority="8" operator="containsText" text="Type observation notes here or leave blank.">
      <formula>NOT(ISERROR(SEARCH("Type observation notes here or leave blank.",B5)))</formula>
    </cfRule>
  </conditionalFormatting>
  <conditionalFormatting sqref="B7">
    <cfRule type="containsText" dxfId="46" priority="2" operator="containsText" text="Select From List or Leave Blank">
      <formula>NOT(ISERROR(SEARCH("Select From List or Leave Blank",B7)))</formula>
    </cfRule>
  </conditionalFormatting>
  <conditionalFormatting sqref="B10">
    <cfRule type="containsText" dxfId="45" priority="1" operator="containsText" text="Select From List or Leave Blank">
      <formula>NOT(ISERROR(SEARCH("Select From List or Leave Blank",B10)))</formula>
    </cfRule>
  </conditionalFormatting>
  <conditionalFormatting sqref="C2">
    <cfRule type="containsText" dxfId="44" priority="7" operator="containsText" text="Enter Observation Date Here">
      <formula>NOT(ISERROR(SEARCH("Enter Observation Date Here",C2)))</formula>
    </cfRule>
  </conditionalFormatting>
  <conditionalFormatting sqref="C5 C8 C11">
    <cfRule type="containsText" dxfId="43"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000-000000000000}">
      <formula1>Prof_Practice_Ratings2</formula1>
    </dataValidation>
    <dataValidation type="list" allowBlank="1" showInputMessage="1" showErrorMessage="1" sqref="B4 B7 B10" xr:uid="{00000000-0002-0000-10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0" tint="-0.499984740745262"/>
  </sheetPr>
  <dimension ref="A1:J17"/>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665</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ht="10.15" customHeight="1" x14ac:dyDescent="0.2"/>
    <row r="16" spans="1:9" s="166" customFormat="1" ht="33" customHeight="1" x14ac:dyDescent="0.2">
      <c r="A16" s="168" t="s">
        <v>494</v>
      </c>
      <c r="B16" s="165" t="s">
        <v>591</v>
      </c>
    </row>
    <row r="17" spans="1:2" s="166" customFormat="1" ht="33" customHeight="1" x14ac:dyDescent="0.2">
      <c r="A17" s="180" t="s">
        <v>592</v>
      </c>
      <c r="B17" s="167" t="s">
        <v>590</v>
      </c>
    </row>
  </sheetData>
  <sheetProtection sheet="1" objects="1" scenarios="1"/>
  <mergeCells count="5">
    <mergeCell ref="A1:A2"/>
    <mergeCell ref="B1:B2"/>
    <mergeCell ref="A3:C3"/>
    <mergeCell ref="B13:C13"/>
    <mergeCell ref="E4:I11"/>
  </mergeCells>
  <conditionalFormatting sqref="A17">
    <cfRule type="containsText" dxfId="42" priority="4" operator="containsText" text="Enter Date Here">
      <formula>NOT(ISERROR(SEARCH("Enter Date Here",A17)))</formula>
    </cfRule>
  </conditionalFormatting>
  <conditionalFormatting sqref="B1">
    <cfRule type="containsText" dxfId="41" priority="11" operator="containsText" text="Enter">
      <formula>NOT(ISERROR(SEARCH("Enter",B1)))</formula>
    </cfRule>
  </conditionalFormatting>
  <conditionalFormatting sqref="B4">
    <cfRule type="containsText" dxfId="40" priority="3" operator="containsText" text="Select From List or Leave Blank">
      <formula>NOT(ISERROR(SEARCH("Select From List or Leave Blank",B4)))</formula>
    </cfRule>
  </conditionalFormatting>
  <conditionalFormatting sqref="B5 B8 B11">
    <cfRule type="containsText" dxfId="39" priority="8" operator="containsText" text="Type observation notes here or leave blank.">
      <formula>NOT(ISERROR(SEARCH("Type observation notes here or leave blank.",B5)))</formula>
    </cfRule>
  </conditionalFormatting>
  <conditionalFormatting sqref="B7">
    <cfRule type="containsText" dxfId="38" priority="2" operator="containsText" text="Select From List or Leave Blank">
      <formula>NOT(ISERROR(SEARCH("Select From List or Leave Blank",B7)))</formula>
    </cfRule>
  </conditionalFormatting>
  <conditionalFormatting sqref="B10">
    <cfRule type="containsText" dxfId="37" priority="1" operator="containsText" text="Select From List or Leave Blank">
      <formula>NOT(ISERROR(SEARCH("Select From List or Leave Blank",B10)))</formula>
    </cfRule>
  </conditionalFormatting>
  <conditionalFormatting sqref="C2">
    <cfRule type="containsText" dxfId="36" priority="7" operator="containsText" text="Enter Observation Date Here">
      <formula>NOT(ISERROR(SEARCH("Enter Observation Date Here",C2)))</formula>
    </cfRule>
  </conditionalFormatting>
  <conditionalFormatting sqref="C5 C8 C11">
    <cfRule type="containsText" dxfId="35"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100-000000000000}">
      <formula1>Prof_Practice_Ratings2</formula1>
    </dataValidation>
    <dataValidation type="list" allowBlank="1" showInputMessage="1" showErrorMessage="1" sqref="B4 B7 B10" xr:uid="{00000000-0002-0000-11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0.499984740745262"/>
  </sheetPr>
  <dimension ref="A1:J17"/>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666</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ht="10.15" customHeight="1" x14ac:dyDescent="0.2"/>
    <row r="16" spans="1:9" s="166" customFormat="1" ht="33" customHeight="1" x14ac:dyDescent="0.2">
      <c r="A16" s="168" t="s">
        <v>494</v>
      </c>
      <c r="B16" s="165" t="s">
        <v>591</v>
      </c>
    </row>
    <row r="17" spans="1:2" s="166" customFormat="1" ht="33" customHeight="1" x14ac:dyDescent="0.2">
      <c r="A17" s="180" t="s">
        <v>592</v>
      </c>
      <c r="B17" s="167" t="s">
        <v>590</v>
      </c>
    </row>
  </sheetData>
  <sheetProtection sheet="1" objects="1" scenarios="1"/>
  <mergeCells count="5">
    <mergeCell ref="A1:A2"/>
    <mergeCell ref="B1:B2"/>
    <mergeCell ref="A3:C3"/>
    <mergeCell ref="B13:C13"/>
    <mergeCell ref="E4:I11"/>
  </mergeCells>
  <conditionalFormatting sqref="A17">
    <cfRule type="containsText" dxfId="34" priority="1" operator="containsText" text="Enter Date Here">
      <formula>NOT(ISERROR(SEARCH("Enter Date Here",A17)))</formula>
    </cfRule>
  </conditionalFormatting>
  <conditionalFormatting sqref="B1">
    <cfRule type="containsText" dxfId="33" priority="12" operator="containsText" text="Enter">
      <formula>NOT(ISERROR(SEARCH("Enter",B1)))</formula>
    </cfRule>
  </conditionalFormatting>
  <conditionalFormatting sqref="B4">
    <cfRule type="containsText" dxfId="32" priority="4" operator="containsText" text="Select From List or Leave Blank">
      <formula>NOT(ISERROR(SEARCH("Select From List or Leave Blank",B4)))</formula>
    </cfRule>
  </conditionalFormatting>
  <conditionalFormatting sqref="B5 B8 B11">
    <cfRule type="containsText" dxfId="31" priority="9" operator="containsText" text="Type observation notes here or leave blank.">
      <formula>NOT(ISERROR(SEARCH("Type observation notes here or leave blank.",B5)))</formula>
    </cfRule>
  </conditionalFormatting>
  <conditionalFormatting sqref="B7">
    <cfRule type="containsText" dxfId="30" priority="3" operator="containsText" text="Select From List or Leave Blank">
      <formula>NOT(ISERROR(SEARCH("Select From List or Leave Blank",B7)))</formula>
    </cfRule>
  </conditionalFormatting>
  <conditionalFormatting sqref="B10">
    <cfRule type="containsText" dxfId="29" priority="2" operator="containsText" text="Select From List or Leave Blank">
      <formula>NOT(ISERROR(SEARCH("Select From List or Leave Blank",B10)))</formula>
    </cfRule>
  </conditionalFormatting>
  <conditionalFormatting sqref="C2">
    <cfRule type="containsText" dxfId="28" priority="8" operator="containsText" text="Enter Observation Date Here">
      <formula>NOT(ISERROR(SEARCH("Enter Observation Date Here",C2)))</formula>
    </cfRule>
  </conditionalFormatting>
  <conditionalFormatting sqref="C5 C8 C11">
    <cfRule type="containsText" dxfId="27" priority="10" operator="containsText" text="Select Rating or Leave Blank">
      <formula>NOT(ISERROR(SEARCH("Select Rating or Leave Blank",C5)))</formula>
    </cfRule>
  </conditionalFormatting>
  <dataValidations count="2">
    <dataValidation type="list" allowBlank="1" showInputMessage="1" showErrorMessage="1" sqref="C5 C8 C11" xr:uid="{00000000-0002-0000-1200-000000000000}">
      <formula1>Prof_Practice_Ratings2</formula1>
    </dataValidation>
    <dataValidation type="list" allowBlank="1" showInputMessage="1" showErrorMessage="1" sqref="B4 B7 B10" xr:uid="{00000000-0002-0000-12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ED07E-ED61-4866-8886-4F183DD73383}">
  <sheetPr>
    <tabColor rgb="FFFFFF00"/>
  </sheetPr>
  <dimension ref="A1:C63"/>
  <sheetViews>
    <sheetView showGridLines="0" tabSelected="1" zoomScale="110" zoomScaleNormal="110" zoomScalePageLayoutView="110" workbookViewId="0">
      <pane ySplit="3" topLeftCell="A4" activePane="bottomLeft" state="frozen"/>
      <selection activeCell="E22" sqref="E22"/>
      <selection pane="bottomLeft" sqref="A1:B1"/>
    </sheetView>
  </sheetViews>
  <sheetFormatPr defaultColWidth="0" defaultRowHeight="15.75" zeroHeight="1" x14ac:dyDescent="0.2"/>
  <cols>
    <col min="1" max="1" width="4.1640625" style="6" bestFit="1" customWidth="1"/>
    <col min="2" max="2" width="99.5" style="6" customWidth="1"/>
    <col min="3" max="3" width="1.5" style="6" customWidth="1"/>
    <col min="4" max="16384" width="9.5" style="6" hidden="1"/>
  </cols>
  <sheetData>
    <row r="1" spans="1:3" ht="29.25" customHeight="1" x14ac:dyDescent="0.2">
      <c r="A1" s="226" t="s">
        <v>737</v>
      </c>
      <c r="B1" s="226"/>
    </row>
    <row r="2" spans="1:3" ht="10.15" customHeight="1" x14ac:dyDescent="0.2">
      <c r="A2" s="227"/>
      <c r="B2" s="227"/>
      <c r="C2" s="36"/>
    </row>
    <row r="3" spans="1:3" ht="30" customHeight="1" x14ac:dyDescent="0.2">
      <c r="A3" s="228" t="s">
        <v>417</v>
      </c>
      <c r="B3" s="228"/>
      <c r="C3" s="36"/>
    </row>
    <row r="4" spans="1:3" ht="10.15" customHeight="1" x14ac:dyDescent="0.2">
      <c r="A4" s="227"/>
      <c r="B4" s="227"/>
      <c r="C4" s="36"/>
    </row>
    <row r="5" spans="1:3" ht="31.5" x14ac:dyDescent="0.2">
      <c r="A5" s="6">
        <v>1</v>
      </c>
      <c r="B5" s="58" t="s">
        <v>444</v>
      </c>
    </row>
    <row r="6" spans="1:3" ht="10.15" customHeight="1" x14ac:dyDescent="0.2">
      <c r="B6" s="58"/>
    </row>
    <row r="7" spans="1:3" x14ac:dyDescent="0.2">
      <c r="A7" s="6">
        <v>2</v>
      </c>
      <c r="B7" s="58" t="s">
        <v>315</v>
      </c>
    </row>
    <row r="8" spans="1:3" ht="10.15" customHeight="1" x14ac:dyDescent="0.2">
      <c r="B8" s="58"/>
    </row>
    <row r="9" spans="1:3" ht="31.5" x14ac:dyDescent="0.2">
      <c r="A9" s="6">
        <v>3</v>
      </c>
      <c r="B9" s="58" t="s">
        <v>736</v>
      </c>
    </row>
    <row r="10" spans="1:3" ht="10.15" customHeight="1" x14ac:dyDescent="0.2">
      <c r="B10" s="58"/>
    </row>
    <row r="11" spans="1:3" x14ac:dyDescent="0.2">
      <c r="A11" s="6">
        <v>4</v>
      </c>
      <c r="B11" s="58" t="s">
        <v>705</v>
      </c>
    </row>
    <row r="12" spans="1:3" x14ac:dyDescent="0.2">
      <c r="B12" s="58" t="s">
        <v>729</v>
      </c>
    </row>
    <row r="13" spans="1:3" x14ac:dyDescent="0.2">
      <c r="B13" s="58" t="s">
        <v>413</v>
      </c>
    </row>
    <row r="14" spans="1:3" x14ac:dyDescent="0.2">
      <c r="B14" s="58" t="s">
        <v>706</v>
      </c>
    </row>
    <row r="15" spans="1:3" x14ac:dyDescent="0.2">
      <c r="B15" s="58" t="s">
        <v>445</v>
      </c>
    </row>
    <row r="16" spans="1:3" ht="10.15" customHeight="1" x14ac:dyDescent="0.2">
      <c r="B16" s="58"/>
    </row>
    <row r="17" spans="1:2" ht="34.5" customHeight="1" x14ac:dyDescent="0.2">
      <c r="A17" s="6">
        <v>5</v>
      </c>
      <c r="B17" s="58" t="s">
        <v>707</v>
      </c>
    </row>
    <row r="18" spans="1:2" ht="10.15" customHeight="1" x14ac:dyDescent="0.2">
      <c r="B18" s="58"/>
    </row>
    <row r="19" spans="1:2" x14ac:dyDescent="0.2">
      <c r="A19" s="6">
        <v>6</v>
      </c>
      <c r="B19" s="58" t="s">
        <v>446</v>
      </c>
    </row>
    <row r="20" spans="1:2" ht="10.15" customHeight="1" x14ac:dyDescent="0.2">
      <c r="B20" s="58"/>
    </row>
    <row r="21" spans="1:2" x14ac:dyDescent="0.2"/>
    <row r="22" spans="1:2" x14ac:dyDescent="0.2"/>
    <row r="23" spans="1:2" x14ac:dyDescent="0.2"/>
    <row r="24" spans="1:2" x14ac:dyDescent="0.2"/>
    <row r="25" spans="1:2" x14ac:dyDescent="0.2"/>
    <row r="26" spans="1:2" x14ac:dyDescent="0.2"/>
    <row r="27" spans="1:2" x14ac:dyDescent="0.2"/>
    <row r="28" spans="1:2" x14ac:dyDescent="0.2"/>
    <row r="29" spans="1:2" x14ac:dyDescent="0.2"/>
    <row r="30" spans="1:2" x14ac:dyDescent="0.2"/>
    <row r="31" spans="1:2" x14ac:dyDescent="0.2"/>
    <row r="32" spans="1: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sheetData>
  <sheetProtection algorithmName="SHA-512" hashValue="Uf0NWkWWO2xr83/n9HLGb+4fx+zI1GSOl7q6sbLRJfKlKhst/5Ke4t+y6t1BOwApAl3+qCX8j7p0QXZgCjCZsA==" saltValue="s3X2unhr483Lp/4alfwjZw==" spinCount="100000" sheet="1" objects="1" scenarios="1"/>
  <mergeCells count="4">
    <mergeCell ref="A1:B1"/>
    <mergeCell ref="A2:B2"/>
    <mergeCell ref="A3:B3"/>
    <mergeCell ref="A4:B4"/>
  </mergeCells>
  <printOptions horizontalCentered="1"/>
  <pageMargins left="0.5" right="0.5" top="0.5" bottom="0.5" header="0" footer="0.25"/>
  <pageSetup orientation="portrait" r:id="rId1"/>
  <headerFooter>
    <oddFooter>&amp;L&amp;"Calibri,Regular"&amp;8&amp;F - &amp;A&amp;R&amp;"Calibri,Regular"&amp;8&amp;D - 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0" tint="-0.499984740745262"/>
  </sheetPr>
  <dimension ref="A1:J17"/>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6" t="s">
        <v>497</v>
      </c>
      <c r="B1" s="437" t="str">
        <f>'Evaluation Information'!B4:K4</f>
        <v>Enter Principal Name Here</v>
      </c>
      <c r="C1" s="170" t="s">
        <v>593</v>
      </c>
    </row>
    <row r="2" spans="1:9" ht="25.15" customHeight="1" x14ac:dyDescent="0.2">
      <c r="A2" s="436"/>
      <c r="B2" s="438"/>
      <c r="C2" s="178" t="s">
        <v>510</v>
      </c>
      <c r="F2" s="155"/>
    </row>
    <row r="3" spans="1:9" ht="22.5" customHeight="1" x14ac:dyDescent="0.2">
      <c r="A3" s="439" t="s">
        <v>667</v>
      </c>
      <c r="B3" s="439"/>
      <c r="C3" s="439"/>
      <c r="F3" s="156"/>
    </row>
    <row r="4" spans="1:9" s="155" customFormat="1" ht="50.1" customHeight="1" x14ac:dyDescent="0.2">
      <c r="A4" s="157" t="s">
        <v>498</v>
      </c>
      <c r="B4" s="179" t="s">
        <v>680</v>
      </c>
      <c r="C4" s="161" t="s">
        <v>496</v>
      </c>
      <c r="E4" s="442" t="s">
        <v>709</v>
      </c>
      <c r="F4" s="442"/>
      <c r="G4" s="442"/>
      <c r="H4" s="442"/>
      <c r="I4" s="442"/>
    </row>
    <row r="5" spans="1:9" ht="75" customHeight="1" x14ac:dyDescent="0.2">
      <c r="A5" s="169" t="s">
        <v>677</v>
      </c>
      <c r="B5" s="162" t="s">
        <v>509</v>
      </c>
      <c r="C5" s="172" t="s">
        <v>507</v>
      </c>
      <c r="E5" s="442"/>
      <c r="F5" s="442"/>
      <c r="G5" s="442"/>
      <c r="H5" s="442"/>
      <c r="I5" s="442"/>
    </row>
    <row r="6" spans="1:9" ht="10.15" customHeight="1" x14ac:dyDescent="0.2">
      <c r="A6" s="158"/>
      <c r="B6" s="159"/>
      <c r="E6" s="442"/>
      <c r="F6" s="442"/>
      <c r="G6" s="442"/>
      <c r="H6" s="442"/>
      <c r="I6" s="442"/>
    </row>
    <row r="7" spans="1:9" s="155" customFormat="1" ht="50.1" customHeight="1" x14ac:dyDescent="0.2">
      <c r="A7" s="157" t="s">
        <v>500</v>
      </c>
      <c r="B7" s="179" t="s">
        <v>680</v>
      </c>
      <c r="C7" s="161" t="s">
        <v>496</v>
      </c>
      <c r="E7" s="442"/>
      <c r="F7" s="442"/>
      <c r="G7" s="442"/>
      <c r="H7" s="442"/>
      <c r="I7" s="442"/>
    </row>
    <row r="8" spans="1:9" ht="75" customHeight="1" x14ac:dyDescent="0.2">
      <c r="A8" s="169" t="s">
        <v>677</v>
      </c>
      <c r="B8" s="162" t="s">
        <v>509</v>
      </c>
      <c r="C8" s="172" t="s">
        <v>507</v>
      </c>
      <c r="E8" s="442"/>
      <c r="F8" s="442"/>
      <c r="G8" s="442"/>
      <c r="H8" s="442"/>
      <c r="I8" s="442"/>
    </row>
    <row r="9" spans="1:9" ht="10.15" customHeight="1" x14ac:dyDescent="0.2">
      <c r="A9" s="158"/>
      <c r="B9" s="159"/>
      <c r="E9" s="442"/>
      <c r="F9" s="442"/>
      <c r="G9" s="442"/>
      <c r="H9" s="442"/>
      <c r="I9" s="442"/>
    </row>
    <row r="10" spans="1:9" s="155" customFormat="1" ht="50.1" customHeight="1" x14ac:dyDescent="0.2">
      <c r="A10" s="157" t="s">
        <v>499</v>
      </c>
      <c r="B10" s="179" t="s">
        <v>680</v>
      </c>
      <c r="C10" s="161" t="s">
        <v>496</v>
      </c>
      <c r="E10" s="442"/>
      <c r="F10" s="442"/>
      <c r="G10" s="442"/>
      <c r="H10" s="442"/>
      <c r="I10" s="442"/>
    </row>
    <row r="11" spans="1:9" ht="75" customHeight="1" x14ac:dyDescent="0.2">
      <c r="A11" s="169" t="s">
        <v>677</v>
      </c>
      <c r="B11" s="162" t="s">
        <v>509</v>
      </c>
      <c r="C11" s="172" t="s">
        <v>507</v>
      </c>
      <c r="E11" s="442"/>
      <c r="F11" s="442"/>
      <c r="G11" s="442"/>
      <c r="H11" s="442"/>
      <c r="I11" s="442"/>
    </row>
    <row r="12" spans="1:9" ht="10.15" customHeight="1" x14ac:dyDescent="0.2"/>
    <row r="13" spans="1:9" ht="200.1" customHeight="1" x14ac:dyDescent="0.2">
      <c r="A13" s="169" t="s">
        <v>678</v>
      </c>
      <c r="B13" s="440"/>
      <c r="C13" s="441"/>
    </row>
    <row r="14" spans="1:9" ht="10.15" customHeight="1" x14ac:dyDescent="0.2"/>
    <row r="15" spans="1:9" s="166" customFormat="1" ht="33" customHeight="1" x14ac:dyDescent="0.2">
      <c r="A15" s="168" t="s">
        <v>494</v>
      </c>
      <c r="B15" s="165" t="s">
        <v>591</v>
      </c>
    </row>
    <row r="16" spans="1:9" s="166" customFormat="1" ht="33" customHeight="1" x14ac:dyDescent="0.2">
      <c r="A16" s="180" t="s">
        <v>592</v>
      </c>
      <c r="B16" s="167" t="s">
        <v>590</v>
      </c>
    </row>
    <row r="17" x14ac:dyDescent="0.2"/>
  </sheetData>
  <sheetProtection sheet="1" objects="1" scenarios="1"/>
  <mergeCells count="5">
    <mergeCell ref="A1:A2"/>
    <mergeCell ref="B1:B2"/>
    <mergeCell ref="A3:C3"/>
    <mergeCell ref="B13:C13"/>
    <mergeCell ref="E4:I11"/>
  </mergeCells>
  <conditionalFormatting sqref="A16">
    <cfRule type="containsText" dxfId="26" priority="4" operator="containsText" text="Enter Date Here">
      <formula>NOT(ISERROR(SEARCH("Enter Date Here",A16)))</formula>
    </cfRule>
  </conditionalFormatting>
  <conditionalFormatting sqref="B1">
    <cfRule type="containsText" dxfId="25" priority="11" operator="containsText" text="Enter">
      <formula>NOT(ISERROR(SEARCH("Enter",B1)))</formula>
    </cfRule>
  </conditionalFormatting>
  <conditionalFormatting sqref="B4">
    <cfRule type="containsText" dxfId="24" priority="3" operator="containsText" text="Select From List or Leave Blank">
      <formula>NOT(ISERROR(SEARCH("Select From List or Leave Blank",B4)))</formula>
    </cfRule>
  </conditionalFormatting>
  <conditionalFormatting sqref="B5 B8 B11">
    <cfRule type="containsText" dxfId="23" priority="8" operator="containsText" text="Type observation notes here or leave blank.">
      <formula>NOT(ISERROR(SEARCH("Type observation notes here or leave blank.",B5)))</formula>
    </cfRule>
  </conditionalFormatting>
  <conditionalFormatting sqref="B7">
    <cfRule type="containsText" dxfId="22" priority="2" operator="containsText" text="Select From List or Leave Blank">
      <formula>NOT(ISERROR(SEARCH("Select From List or Leave Blank",B7)))</formula>
    </cfRule>
  </conditionalFormatting>
  <conditionalFormatting sqref="B10">
    <cfRule type="containsText" dxfId="21" priority="1" operator="containsText" text="Select From List or Leave Blank">
      <formula>NOT(ISERROR(SEARCH("Select From List or Leave Blank",B10)))</formula>
    </cfRule>
  </conditionalFormatting>
  <conditionalFormatting sqref="C2">
    <cfRule type="containsText" dxfId="20" priority="7" operator="containsText" text="Enter Observation Date Here">
      <formula>NOT(ISERROR(SEARCH("Enter Observation Date Here",C2)))</formula>
    </cfRule>
  </conditionalFormatting>
  <conditionalFormatting sqref="C5 C8 C11">
    <cfRule type="containsText" dxfId="19"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300-000000000000}">
      <formula1>Prof_Practice_Ratings2</formula1>
    </dataValidation>
    <dataValidation type="list" allowBlank="1" showInputMessage="1" showErrorMessage="1" sqref="B4 B7 B10" xr:uid="{00000000-0002-0000-13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499984740745262"/>
  </sheetPr>
  <dimension ref="A1:J11"/>
  <sheetViews>
    <sheetView workbookViewId="0">
      <pane ySplit="3" topLeftCell="A4" activePane="bottomLeft" state="frozen"/>
      <selection activeCell="C3" sqref="C3:D3"/>
      <selection pane="bottomLeft" activeCell="C3" sqref="C3:D3"/>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6" t="s">
        <v>497</v>
      </c>
      <c r="B1" s="437" t="str">
        <f>'Evaluation Information'!B4:K4</f>
        <v>Enter Principal Name Here</v>
      </c>
      <c r="C1" s="170" t="s">
        <v>593</v>
      </c>
    </row>
    <row r="2" spans="1:10" ht="25.15" customHeight="1" x14ac:dyDescent="0.2">
      <c r="A2" s="436"/>
      <c r="B2" s="438"/>
      <c r="C2" s="178" t="s">
        <v>510</v>
      </c>
      <c r="F2" s="155"/>
    </row>
    <row r="3" spans="1:10" ht="22.5" customHeight="1" x14ac:dyDescent="0.2">
      <c r="A3" s="439" t="s">
        <v>689</v>
      </c>
      <c r="B3" s="439"/>
      <c r="C3" s="439"/>
      <c r="F3" s="156"/>
    </row>
    <row r="4" spans="1:10" s="155" customFormat="1" ht="190.15" customHeight="1" x14ac:dyDescent="0.2">
      <c r="A4" s="157" t="s">
        <v>690</v>
      </c>
      <c r="B4" s="449" t="s">
        <v>692</v>
      </c>
      <c r="C4" s="449"/>
      <c r="E4" s="443" t="s">
        <v>709</v>
      </c>
      <c r="F4" s="444"/>
      <c r="G4" s="444"/>
      <c r="H4" s="444"/>
      <c r="I4" s="445"/>
    </row>
    <row r="5" spans="1:10" ht="190.15" customHeight="1" x14ac:dyDescent="0.2">
      <c r="A5" s="195" t="s">
        <v>691</v>
      </c>
      <c r="B5" s="449" t="s">
        <v>692</v>
      </c>
      <c r="C5" s="449"/>
      <c r="E5" s="446"/>
      <c r="F5" s="447"/>
      <c r="G5" s="447"/>
      <c r="H5" s="447"/>
      <c r="I5" s="448"/>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494</v>
      </c>
      <c r="B9" s="165" t="s">
        <v>591</v>
      </c>
      <c r="E9"/>
      <c r="F9"/>
      <c r="G9"/>
      <c r="H9"/>
      <c r="I9"/>
      <c r="J9"/>
    </row>
    <row r="10" spans="1:10" s="166" customFormat="1" ht="33" customHeight="1" x14ac:dyDescent="0.2">
      <c r="A10" s="180" t="s">
        <v>592</v>
      </c>
      <c r="B10" s="167" t="s">
        <v>590</v>
      </c>
      <c r="E10"/>
      <c r="F10"/>
      <c r="G10"/>
      <c r="H10"/>
      <c r="I10"/>
      <c r="J10"/>
    </row>
    <row r="11" spans="1:10" ht="12.75" customHeight="1" x14ac:dyDescent="0.2"/>
  </sheetData>
  <sheetProtection sheet="1" objects="1" scenarios="1"/>
  <mergeCells count="6">
    <mergeCell ref="E4:I5"/>
    <mergeCell ref="A1:A2"/>
    <mergeCell ref="B1:B2"/>
    <mergeCell ref="A3:C3"/>
    <mergeCell ref="B4:C4"/>
    <mergeCell ref="B5:C5"/>
  </mergeCells>
  <conditionalFormatting sqref="A10">
    <cfRule type="containsText" dxfId="18" priority="5" operator="containsText" text="Enter Date Here">
      <formula>NOT(ISERROR(SEARCH("Enter Date Here",A10)))</formula>
    </cfRule>
  </conditionalFormatting>
  <conditionalFormatting sqref="B1">
    <cfRule type="containsText" dxfId="17" priority="9" operator="containsText" text="Enter">
      <formula>NOT(ISERROR(SEARCH("Enter",B1)))</formula>
    </cfRule>
  </conditionalFormatting>
  <conditionalFormatting sqref="B4:C5">
    <cfRule type="containsText" dxfId="16" priority="1" operator="containsText" text="Enter text">
      <formula>NOT(ISERROR(SEARCH("Enter text",B4)))</formula>
    </cfRule>
  </conditionalFormatting>
  <conditionalFormatting sqref="C2">
    <cfRule type="containsText" dxfId="15" priority="6"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499984740745262"/>
  </sheetPr>
  <dimension ref="A1:J11"/>
  <sheetViews>
    <sheetView workbookViewId="0">
      <pane ySplit="3" topLeftCell="A4" activePane="bottomLeft" state="frozen"/>
      <selection activeCell="C3" sqref="C3:D3"/>
      <selection pane="bottomLeft" activeCell="C3" sqref="C3:D3"/>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6" t="s">
        <v>497</v>
      </c>
      <c r="B1" s="437" t="str">
        <f>'Evaluation Information'!B4:K4</f>
        <v>Enter Principal Name Here</v>
      </c>
      <c r="C1" s="170" t="s">
        <v>593</v>
      </c>
    </row>
    <row r="2" spans="1:10" ht="25.15" customHeight="1" x14ac:dyDescent="0.2">
      <c r="A2" s="436"/>
      <c r="B2" s="438"/>
      <c r="C2" s="178" t="s">
        <v>510</v>
      </c>
      <c r="F2" s="155"/>
    </row>
    <row r="3" spans="1:10" ht="22.5" customHeight="1" x14ac:dyDescent="0.2">
      <c r="A3" s="439" t="s">
        <v>695</v>
      </c>
      <c r="B3" s="439"/>
      <c r="C3" s="439"/>
      <c r="F3" s="156"/>
    </row>
    <row r="4" spans="1:10" s="155" customFormat="1" ht="190.15" customHeight="1" x14ac:dyDescent="0.2">
      <c r="A4" s="157" t="s">
        <v>690</v>
      </c>
      <c r="B4" s="449" t="s">
        <v>692</v>
      </c>
      <c r="C4" s="449"/>
      <c r="E4" s="443" t="s">
        <v>709</v>
      </c>
      <c r="F4" s="444"/>
      <c r="G4" s="444"/>
      <c r="H4" s="444"/>
      <c r="I4" s="445"/>
    </row>
    <row r="5" spans="1:10" ht="190.15" customHeight="1" x14ac:dyDescent="0.2">
      <c r="A5" s="195" t="s">
        <v>691</v>
      </c>
      <c r="B5" s="449" t="s">
        <v>692</v>
      </c>
      <c r="C5" s="449"/>
      <c r="E5" s="446"/>
      <c r="F5" s="447"/>
      <c r="G5" s="447"/>
      <c r="H5" s="447"/>
      <c r="I5" s="448"/>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494</v>
      </c>
      <c r="B9" s="165" t="s">
        <v>591</v>
      </c>
      <c r="E9"/>
      <c r="F9"/>
      <c r="G9"/>
      <c r="H9"/>
      <c r="I9"/>
      <c r="J9"/>
    </row>
    <row r="10" spans="1:10" s="166" customFormat="1" ht="33" customHeight="1" x14ac:dyDescent="0.2">
      <c r="A10" s="180" t="s">
        <v>592</v>
      </c>
      <c r="B10" s="167" t="s">
        <v>590</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14" priority="2" operator="containsText" text="Enter Date Here">
      <formula>NOT(ISERROR(SEARCH("Enter Date Here",A10)))</formula>
    </cfRule>
  </conditionalFormatting>
  <conditionalFormatting sqref="B1">
    <cfRule type="containsText" dxfId="13" priority="4" operator="containsText" text="Enter">
      <formula>NOT(ISERROR(SEARCH("Enter",B1)))</formula>
    </cfRule>
  </conditionalFormatting>
  <conditionalFormatting sqref="B4:C5">
    <cfRule type="containsText" dxfId="12" priority="1" operator="containsText" text="Enter text">
      <formula>NOT(ISERROR(SEARCH("Enter text",B4)))</formula>
    </cfRule>
  </conditionalFormatting>
  <conditionalFormatting sqref="C2">
    <cfRule type="containsText" dxfId="11"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499984740745262"/>
  </sheetPr>
  <dimension ref="A1:J11"/>
  <sheetViews>
    <sheetView workbookViewId="0">
      <pane ySplit="3" topLeftCell="A4" activePane="bottomLeft" state="frozen"/>
      <selection activeCell="C3" sqref="C3:D3"/>
      <selection pane="bottomLeft" activeCell="C3" sqref="C3:D3"/>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6" t="s">
        <v>497</v>
      </c>
      <c r="B1" s="437" t="str">
        <f>'Evaluation Information'!B4:K4</f>
        <v>Enter Principal Name Here</v>
      </c>
      <c r="C1" s="170" t="s">
        <v>593</v>
      </c>
    </row>
    <row r="2" spans="1:10" ht="25.15" customHeight="1" x14ac:dyDescent="0.2">
      <c r="A2" s="436"/>
      <c r="B2" s="438"/>
      <c r="C2" s="178" t="s">
        <v>510</v>
      </c>
      <c r="F2" s="155"/>
    </row>
    <row r="3" spans="1:10" ht="22.5" customHeight="1" x14ac:dyDescent="0.2">
      <c r="A3" s="439" t="s">
        <v>694</v>
      </c>
      <c r="B3" s="439"/>
      <c r="C3" s="439"/>
      <c r="F3" s="156"/>
    </row>
    <row r="4" spans="1:10" s="155" customFormat="1" ht="190.15" customHeight="1" x14ac:dyDescent="0.2">
      <c r="A4" s="157" t="s">
        <v>690</v>
      </c>
      <c r="B4" s="449" t="s">
        <v>692</v>
      </c>
      <c r="C4" s="449"/>
      <c r="E4" s="443" t="s">
        <v>709</v>
      </c>
      <c r="F4" s="444"/>
      <c r="G4" s="444"/>
      <c r="H4" s="444"/>
      <c r="I4" s="445"/>
    </row>
    <row r="5" spans="1:10" ht="190.15" customHeight="1" x14ac:dyDescent="0.2">
      <c r="A5" s="195" t="s">
        <v>691</v>
      </c>
      <c r="B5" s="449" t="s">
        <v>692</v>
      </c>
      <c r="C5" s="449"/>
      <c r="E5" s="446"/>
      <c r="F5" s="447"/>
      <c r="G5" s="447"/>
      <c r="H5" s="447"/>
      <c r="I5" s="448"/>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494</v>
      </c>
      <c r="B9" s="165" t="s">
        <v>591</v>
      </c>
      <c r="E9"/>
      <c r="F9"/>
      <c r="G9"/>
      <c r="H9"/>
      <c r="I9"/>
      <c r="J9"/>
    </row>
    <row r="10" spans="1:10" s="166" customFormat="1" ht="33" customHeight="1" x14ac:dyDescent="0.2">
      <c r="A10" s="180" t="s">
        <v>592</v>
      </c>
      <c r="B10" s="167" t="s">
        <v>590</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10" priority="2" operator="containsText" text="Enter Date Here">
      <formula>NOT(ISERROR(SEARCH("Enter Date Here",A10)))</formula>
    </cfRule>
  </conditionalFormatting>
  <conditionalFormatting sqref="B1">
    <cfRule type="containsText" dxfId="9" priority="4" operator="containsText" text="Enter">
      <formula>NOT(ISERROR(SEARCH("Enter",B1)))</formula>
    </cfRule>
  </conditionalFormatting>
  <conditionalFormatting sqref="B4:C5">
    <cfRule type="containsText" dxfId="8" priority="1" operator="containsText" text="Enter text">
      <formula>NOT(ISERROR(SEARCH("Enter text",B4)))</formula>
    </cfRule>
  </conditionalFormatting>
  <conditionalFormatting sqref="C2">
    <cfRule type="containsText" dxfId="7"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499984740745262"/>
  </sheetPr>
  <dimension ref="A1:J11"/>
  <sheetViews>
    <sheetView workbookViewId="0">
      <pane ySplit="3" topLeftCell="A4" activePane="bottomLeft" state="frozen"/>
      <selection activeCell="C3" sqref="C3:D3"/>
      <selection pane="bottomLeft" activeCell="C3" sqref="C3:D3"/>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6" t="s">
        <v>497</v>
      </c>
      <c r="B1" s="437" t="str">
        <f>'Evaluation Information'!B4:K4</f>
        <v>Enter Principal Name Here</v>
      </c>
      <c r="C1" s="170" t="s">
        <v>593</v>
      </c>
    </row>
    <row r="2" spans="1:10" ht="25.15" customHeight="1" x14ac:dyDescent="0.2">
      <c r="A2" s="436"/>
      <c r="B2" s="438"/>
      <c r="C2" s="178" t="s">
        <v>510</v>
      </c>
      <c r="F2" s="155"/>
    </row>
    <row r="3" spans="1:10" ht="22.5" customHeight="1" x14ac:dyDescent="0.2">
      <c r="A3" s="439" t="s">
        <v>693</v>
      </c>
      <c r="B3" s="439"/>
      <c r="C3" s="439"/>
      <c r="F3" s="156"/>
    </row>
    <row r="4" spans="1:10" s="155" customFormat="1" ht="190.15" customHeight="1" x14ac:dyDescent="0.2">
      <c r="A4" s="157" t="s">
        <v>690</v>
      </c>
      <c r="B4" s="449" t="s">
        <v>692</v>
      </c>
      <c r="C4" s="449"/>
      <c r="E4" s="443" t="s">
        <v>709</v>
      </c>
      <c r="F4" s="444"/>
      <c r="G4" s="444"/>
      <c r="H4" s="444"/>
      <c r="I4" s="445"/>
    </row>
    <row r="5" spans="1:10" ht="190.15" customHeight="1" x14ac:dyDescent="0.2">
      <c r="A5" s="195" t="s">
        <v>691</v>
      </c>
      <c r="B5" s="449" t="s">
        <v>692</v>
      </c>
      <c r="C5" s="449"/>
      <c r="E5" s="446"/>
      <c r="F5" s="447"/>
      <c r="G5" s="447"/>
      <c r="H5" s="447"/>
      <c r="I5" s="448"/>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494</v>
      </c>
      <c r="B9" s="165" t="s">
        <v>591</v>
      </c>
      <c r="E9"/>
      <c r="F9"/>
      <c r="G9"/>
      <c r="H9"/>
      <c r="I9"/>
      <c r="J9"/>
    </row>
    <row r="10" spans="1:10" s="166" customFormat="1" ht="33" customHeight="1" x14ac:dyDescent="0.2">
      <c r="A10" s="180" t="s">
        <v>592</v>
      </c>
      <c r="B10" s="167" t="s">
        <v>590</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6" priority="2" operator="containsText" text="Enter Date Here">
      <formula>NOT(ISERROR(SEARCH("Enter Date Here",A10)))</formula>
    </cfRule>
  </conditionalFormatting>
  <conditionalFormatting sqref="B1">
    <cfRule type="containsText" dxfId="5" priority="4" operator="containsText" text="Enter">
      <formula>NOT(ISERROR(SEARCH("Enter",B1)))</formula>
    </cfRule>
  </conditionalFormatting>
  <conditionalFormatting sqref="B4:C5">
    <cfRule type="containsText" dxfId="4" priority="1" operator="containsText" text="Enter text">
      <formula>NOT(ISERROR(SEARCH("Enter text",B4)))</formula>
    </cfRule>
  </conditionalFormatting>
  <conditionalFormatting sqref="C2">
    <cfRule type="containsText" dxfId="3"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theme="0" tint="-0.499984740745262"/>
  </sheetPr>
  <dimension ref="A1:I8"/>
  <sheetViews>
    <sheetView workbookViewId="0">
      <pane xSplit="5" ySplit="2" topLeftCell="F3" activePane="bottomRight" state="frozen"/>
      <selection activeCell="C3" sqref="C3:D3"/>
      <selection pane="topRight" activeCell="C3" sqref="C3:D3"/>
      <selection pane="bottomLeft" activeCell="C3" sqref="C3:D3"/>
      <selection pane="bottomRight" activeCell="C3" sqref="C3:D3"/>
    </sheetView>
  </sheetViews>
  <sheetFormatPr defaultColWidth="0" defaultRowHeight="12.75" x14ac:dyDescent="0.2"/>
  <cols>
    <col min="1" max="5" width="28.83203125" style="159" customWidth="1"/>
    <col min="6" max="6" width="2.83203125" style="159" customWidth="1"/>
    <col min="7" max="7" width="38.83203125" style="159" customWidth="1"/>
    <col min="8" max="8" width="2.83203125" style="159" customWidth="1"/>
    <col min="9" max="9" width="0" style="159" hidden="1" customWidth="1"/>
    <col min="10" max="16384" width="9.5" style="159" hidden="1"/>
  </cols>
  <sheetData>
    <row r="1" spans="1:7" ht="58.5" customHeight="1" thickBot="1" x14ac:dyDescent="0.25">
      <c r="A1" s="452" t="s">
        <v>723</v>
      </c>
      <c r="B1" s="453"/>
      <c r="C1" s="453"/>
      <c r="D1" s="453"/>
      <c r="E1" s="453"/>
    </row>
    <row r="2" spans="1:7" s="184" customFormat="1" ht="25.5" x14ac:dyDescent="0.2">
      <c r="A2" s="210" t="s">
        <v>492</v>
      </c>
      <c r="B2" s="210" t="s">
        <v>483</v>
      </c>
      <c r="C2" s="210" t="s">
        <v>484</v>
      </c>
      <c r="D2" s="210" t="s">
        <v>485</v>
      </c>
      <c r="E2" s="210" t="s">
        <v>486</v>
      </c>
    </row>
    <row r="3" spans="1:7" s="186" customFormat="1" ht="155.1" customHeight="1" x14ac:dyDescent="0.2">
      <c r="A3" s="222" t="s">
        <v>680</v>
      </c>
      <c r="B3" s="162" t="s">
        <v>686</v>
      </c>
      <c r="C3" s="162" t="s">
        <v>686</v>
      </c>
      <c r="D3" s="162" t="s">
        <v>686</v>
      </c>
      <c r="E3" s="162" t="s">
        <v>686</v>
      </c>
      <c r="F3" s="198"/>
      <c r="G3" s="442" t="s">
        <v>711</v>
      </c>
    </row>
    <row r="4" spans="1:7" s="186" customFormat="1" ht="155.1" customHeight="1" x14ac:dyDescent="0.2">
      <c r="A4" s="222" t="s">
        <v>680</v>
      </c>
      <c r="B4" s="162" t="s">
        <v>686</v>
      </c>
      <c r="C4" s="162" t="s">
        <v>686</v>
      </c>
      <c r="D4" s="162" t="s">
        <v>686</v>
      </c>
      <c r="E4" s="162" t="s">
        <v>686</v>
      </c>
      <c r="F4" s="198"/>
      <c r="G4" s="442"/>
    </row>
    <row r="5" spans="1:7" s="186" customFormat="1" ht="155.1" customHeight="1" x14ac:dyDescent="0.2">
      <c r="A5" s="222" t="s">
        <v>680</v>
      </c>
      <c r="B5" s="162" t="s">
        <v>686</v>
      </c>
      <c r="C5" s="162" t="s">
        <v>686</v>
      </c>
      <c r="D5" s="162" t="s">
        <v>686</v>
      </c>
      <c r="E5" s="162" t="s">
        <v>686</v>
      </c>
      <c r="F5" s="198"/>
      <c r="G5" s="442"/>
    </row>
    <row r="6" spans="1:7" s="186" customFormat="1" x14ac:dyDescent="0.2"/>
    <row r="7" spans="1:7" s="186" customFormat="1" x14ac:dyDescent="0.2">
      <c r="A7" s="450" t="s">
        <v>491</v>
      </c>
      <c r="B7" s="451"/>
      <c r="C7" s="451"/>
      <c r="D7" s="451"/>
      <c r="E7" s="451"/>
    </row>
    <row r="8" spans="1:7" ht="125.1" customHeight="1" x14ac:dyDescent="0.2">
      <c r="A8" s="187" t="s">
        <v>487</v>
      </c>
      <c r="B8" s="187" t="s">
        <v>488</v>
      </c>
      <c r="C8" s="187" t="s">
        <v>489</v>
      </c>
      <c r="D8" s="187" t="s">
        <v>490</v>
      </c>
      <c r="E8" s="185" t="s">
        <v>679</v>
      </c>
      <c r="F8" s="186"/>
      <c r="G8" s="186"/>
    </row>
  </sheetData>
  <sheetProtection sheet="1" objects="1" scenarios="1"/>
  <mergeCells count="3">
    <mergeCell ref="A7:E7"/>
    <mergeCell ref="G3:G5"/>
    <mergeCell ref="A1:E1"/>
  </mergeCells>
  <conditionalFormatting sqref="A3:A5">
    <cfRule type="containsText" dxfId="2" priority="3" operator="containsText" text="Select From List or Leave Blank">
      <formula>NOT(ISERROR(SEARCH("Select From List or Leave Blank",A3)))</formula>
    </cfRule>
  </conditionalFormatting>
  <conditionalFormatting sqref="B3:E5">
    <cfRule type="containsText" dxfId="1" priority="1" operator="containsText" text="Type information here or leave blank.">
      <formula>NOT(ISERROR(SEARCH("Type information here or leave blank.",B3)))</formula>
    </cfRule>
  </conditionalFormatting>
  <conditionalFormatting sqref="F3:F5 F8:G8">
    <cfRule type="containsText" dxfId="0" priority="2" operator="containsText" text="Select or Leave Blank">
      <formula>NOT(ISERROR(SEARCH("Select or Leave Blank",F3)))</formula>
    </cfRule>
  </conditionalFormatting>
  <dataValidations count="1">
    <dataValidation type="list" allowBlank="1" showInputMessage="1" showErrorMessage="1" sqref="A3:A5" xr:uid="{00000000-0002-0000-1800-000000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C36"/>
  <sheetViews>
    <sheetView showRowColHeaders="0" zoomScale="120" zoomScaleNormal="120" zoomScalePageLayoutView="120" workbookViewId="0">
      <pane xSplit="2" ySplit="6" topLeftCell="C29" activePane="bottomRight" state="frozen"/>
      <selection activeCell="A4" sqref="A4:B4"/>
      <selection pane="topRight" activeCell="A4" sqref="A4:B4"/>
      <selection pane="bottomLeft" activeCell="A4" sqref="A4:B4"/>
      <selection pane="bottomRight" activeCell="A29" sqref="A29"/>
    </sheetView>
  </sheetViews>
  <sheetFormatPr defaultColWidth="0" defaultRowHeight="12.75" zeroHeight="1" x14ac:dyDescent="0.2"/>
  <cols>
    <col min="1" max="2" width="53.83203125" style="33" customWidth="1"/>
    <col min="3" max="3" width="3.83203125" style="33" customWidth="1"/>
    <col min="4" max="16384" width="9.5" style="33" hidden="1"/>
  </cols>
  <sheetData>
    <row r="1" spans="1:3" ht="25.15" customHeight="1" x14ac:dyDescent="0.2">
      <c r="A1" s="229" t="s">
        <v>354</v>
      </c>
      <c r="B1" s="229"/>
    </row>
    <row r="2" spans="1:3" x14ac:dyDescent="0.2">
      <c r="A2" s="230" t="s">
        <v>373</v>
      </c>
      <c r="B2" s="230"/>
    </row>
    <row r="3" spans="1:3" x14ac:dyDescent="0.2">
      <c r="A3" s="230"/>
      <c r="B3" s="230"/>
    </row>
    <row r="4" spans="1:3" ht="37.5" customHeight="1" x14ac:dyDescent="0.2">
      <c r="A4" s="232" t="s">
        <v>388</v>
      </c>
      <c r="B4" s="232"/>
    </row>
    <row r="5" spans="1:3" x14ac:dyDescent="0.2">
      <c r="A5" s="231"/>
      <c r="B5" s="231"/>
    </row>
    <row r="6" spans="1:3" x14ac:dyDescent="0.2">
      <c r="A6" s="89" t="s">
        <v>355</v>
      </c>
      <c r="B6" s="89" t="s">
        <v>356</v>
      </c>
      <c r="C6" s="93"/>
    </row>
    <row r="7" spans="1:3" ht="51" x14ac:dyDescent="0.2">
      <c r="A7" s="90" t="s">
        <v>357</v>
      </c>
      <c r="B7" s="90" t="s">
        <v>358</v>
      </c>
    </row>
    <row r="8" spans="1:3" ht="63.75" x14ac:dyDescent="0.2">
      <c r="A8" s="90" t="s">
        <v>374</v>
      </c>
      <c r="B8" s="91" t="s">
        <v>359</v>
      </c>
    </row>
    <row r="9" spans="1:3" ht="51" x14ac:dyDescent="0.2">
      <c r="A9" s="90" t="s">
        <v>384</v>
      </c>
      <c r="B9" s="91" t="s">
        <v>359</v>
      </c>
    </row>
    <row r="10" spans="1:3" ht="63.75" x14ac:dyDescent="0.2">
      <c r="A10" s="90" t="s">
        <v>375</v>
      </c>
      <c r="B10" s="91" t="s">
        <v>359</v>
      </c>
    </row>
    <row r="11" spans="1:3" ht="25.5" x14ac:dyDescent="0.2">
      <c r="A11" s="90" t="s">
        <v>376</v>
      </c>
      <c r="B11" s="91" t="s">
        <v>359</v>
      </c>
    </row>
    <row r="12" spans="1:3" ht="63.75" x14ac:dyDescent="0.2">
      <c r="A12" s="90" t="s">
        <v>360</v>
      </c>
      <c r="B12" s="91" t="s">
        <v>359</v>
      </c>
    </row>
    <row r="13" spans="1:3" ht="89.25" x14ac:dyDescent="0.2">
      <c r="A13" s="92" t="s">
        <v>377</v>
      </c>
      <c r="B13" s="91" t="s">
        <v>359</v>
      </c>
    </row>
    <row r="14" spans="1:3" ht="102" x14ac:dyDescent="0.2">
      <c r="A14" s="90" t="s">
        <v>378</v>
      </c>
      <c r="B14" s="91" t="s">
        <v>359</v>
      </c>
    </row>
    <row r="15" spans="1:3" ht="89.25" x14ac:dyDescent="0.2">
      <c r="A15" s="90" t="s">
        <v>361</v>
      </c>
      <c r="B15" s="91"/>
    </row>
    <row r="16" spans="1:3" ht="114.75" x14ac:dyDescent="0.2">
      <c r="A16" s="92" t="s">
        <v>379</v>
      </c>
      <c r="B16" s="91"/>
    </row>
    <row r="17" spans="1:2" ht="127.5" x14ac:dyDescent="0.2">
      <c r="A17" s="90" t="s">
        <v>316</v>
      </c>
      <c r="B17" s="91"/>
    </row>
    <row r="18" spans="1:2" ht="114.75" x14ac:dyDescent="0.2">
      <c r="A18" s="90" t="s">
        <v>385</v>
      </c>
      <c r="B18" s="91"/>
    </row>
    <row r="19" spans="1:2" ht="127.5" x14ac:dyDescent="0.2">
      <c r="A19" s="90" t="s">
        <v>386</v>
      </c>
      <c r="B19" s="91"/>
    </row>
    <row r="20" spans="1:2" ht="127.5" x14ac:dyDescent="0.2">
      <c r="A20" s="90" t="s">
        <v>362</v>
      </c>
      <c r="B20" s="90" t="s">
        <v>363</v>
      </c>
    </row>
    <row r="21" spans="1:2" ht="127.5" x14ac:dyDescent="0.2">
      <c r="A21" s="90" t="s">
        <v>380</v>
      </c>
      <c r="B21" s="91"/>
    </row>
    <row r="22" spans="1:2" ht="38.25" x14ac:dyDescent="0.2">
      <c r="A22" s="90" t="s">
        <v>364</v>
      </c>
      <c r="B22" s="91"/>
    </row>
    <row r="23" spans="1:2" ht="51" x14ac:dyDescent="0.2">
      <c r="A23" s="90" t="s">
        <v>365</v>
      </c>
      <c r="B23" s="90" t="s">
        <v>365</v>
      </c>
    </row>
    <row r="24" spans="1:2" ht="89.25" x14ac:dyDescent="0.2">
      <c r="A24" s="90" t="s">
        <v>372</v>
      </c>
      <c r="B24" s="90" t="s">
        <v>372</v>
      </c>
    </row>
    <row r="25" spans="1:2" ht="63.75" x14ac:dyDescent="0.2">
      <c r="A25" s="92" t="s">
        <v>381</v>
      </c>
      <c r="B25" s="91"/>
    </row>
    <row r="26" spans="1:2" ht="63.75" x14ac:dyDescent="0.2">
      <c r="A26" s="90" t="s">
        <v>366</v>
      </c>
      <c r="B26" s="90" t="s">
        <v>366</v>
      </c>
    </row>
    <row r="27" spans="1:2" ht="38.25" x14ac:dyDescent="0.2">
      <c r="A27" s="90" t="s">
        <v>367</v>
      </c>
      <c r="B27" s="90" t="s">
        <v>367</v>
      </c>
    </row>
    <row r="28" spans="1:2" ht="153" x14ac:dyDescent="0.2">
      <c r="A28" s="90" t="s">
        <v>382</v>
      </c>
      <c r="B28" s="90" t="s">
        <v>382</v>
      </c>
    </row>
    <row r="29" spans="1:2" ht="89.25" x14ac:dyDescent="0.2">
      <c r="A29" s="90" t="s">
        <v>731</v>
      </c>
      <c r="B29" s="91"/>
    </row>
    <row r="30" spans="1:2" ht="38.25" x14ac:dyDescent="0.2">
      <c r="A30" s="90" t="s">
        <v>368</v>
      </c>
      <c r="B30" s="91"/>
    </row>
    <row r="31" spans="1:2" ht="51" x14ac:dyDescent="0.2">
      <c r="A31" s="90" t="s">
        <v>369</v>
      </c>
      <c r="B31" s="91"/>
    </row>
    <row r="32" spans="1:2" ht="102" x14ac:dyDescent="0.2">
      <c r="A32" s="90" t="s">
        <v>387</v>
      </c>
      <c r="B32" s="91"/>
    </row>
    <row r="33" spans="1:2" ht="76.5" x14ac:dyDescent="0.2">
      <c r="A33" s="90" t="s">
        <v>370</v>
      </c>
      <c r="B33" s="91"/>
    </row>
    <row r="34" spans="1:2" ht="178.5" x14ac:dyDescent="0.2">
      <c r="A34" s="90" t="s">
        <v>317</v>
      </c>
      <c r="B34" s="90" t="s">
        <v>383</v>
      </c>
    </row>
    <row r="35" spans="1:2" ht="51" x14ac:dyDescent="0.2">
      <c r="A35" s="90" t="s">
        <v>371</v>
      </c>
      <c r="B35" s="90" t="s">
        <v>371</v>
      </c>
    </row>
    <row r="36" spans="1:2" x14ac:dyDescent="0.2"/>
  </sheetData>
  <sheetProtection algorithmName="SHA-512" hashValue="uMB/c7GScXc7andrqZbkcRhfS7cpgs1fE8nSnYdWc8YJTFpvDc+YTBh9oQJd+yUl+tzcWO8OAXqvLn5qoiggOg==" saltValue="T38a+voXrqHJnI+nHxia/g==" spinCount="100000" sheet="1" objects="1" scenarios="1"/>
  <mergeCells count="5">
    <mergeCell ref="A1:B1"/>
    <mergeCell ref="A2:B2"/>
    <mergeCell ref="A5:B5"/>
    <mergeCell ref="A4:B4"/>
    <mergeCell ref="A3:B3"/>
  </mergeCells>
  <printOptions horizontalCentered="1"/>
  <pageMargins left="0.4" right="0.4" top="0.5" bottom="0.5" header="0" footer="0.25"/>
  <pageSetup orientation="portrait" r:id="rId1"/>
  <headerFooter>
    <oddFooter>&amp;L&amp;"Calibri,Regular"&amp;8&amp;F - &amp;A&amp;R&amp;"Calibri,Regular"&amp;8&amp;D - 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G117"/>
  <sheetViews>
    <sheetView showGridLines="0" showRowColHeaders="0" zoomScale="120" zoomScaleNormal="120" zoomScalePageLayoutView="120" workbookViewId="0">
      <pane ySplit="6" topLeftCell="A7" activePane="bottomLeft" state="frozen"/>
      <selection activeCell="A4" sqref="A4:B4"/>
      <selection pane="bottomLeft" activeCell="A7" sqref="A7:F7"/>
    </sheetView>
  </sheetViews>
  <sheetFormatPr defaultColWidth="0" defaultRowHeight="15" zeroHeight="1" x14ac:dyDescent="0.2"/>
  <cols>
    <col min="1" max="1" width="5.5" style="87" customWidth="1"/>
    <col min="2" max="2" width="16.5" style="87" customWidth="1"/>
    <col min="3" max="6" width="22.5" style="87" customWidth="1"/>
    <col min="7" max="7" width="3.83203125" style="87" customWidth="1"/>
    <col min="8" max="16384" width="9.5" style="87" hidden="1"/>
  </cols>
  <sheetData>
    <row r="1" spans="1:7" ht="51.75" customHeight="1" x14ac:dyDescent="0.2">
      <c r="A1" s="239" t="s">
        <v>342</v>
      </c>
      <c r="B1" s="239"/>
      <c r="C1" s="239"/>
      <c r="D1" s="239"/>
      <c r="E1" s="239"/>
      <c r="F1" s="239"/>
    </row>
    <row r="2" spans="1:7" s="88" customFormat="1" ht="15" customHeight="1" x14ac:dyDescent="0.2">
      <c r="A2" s="240" t="s">
        <v>393</v>
      </c>
      <c r="B2" s="240"/>
      <c r="C2" s="240"/>
      <c r="D2" s="240"/>
      <c r="E2" s="240"/>
      <c r="F2" s="240"/>
      <c r="G2" s="97"/>
    </row>
    <row r="3" spans="1:7" ht="15" customHeight="1" x14ac:dyDescent="0.2">
      <c r="A3" s="240" t="s">
        <v>681</v>
      </c>
      <c r="B3" s="240"/>
      <c r="C3" s="240"/>
      <c r="D3" s="240"/>
      <c r="E3" s="240"/>
      <c r="F3" s="240"/>
    </row>
    <row r="4" spans="1:7" ht="15.75" thickBot="1" x14ac:dyDescent="0.25">
      <c r="A4" s="240" t="s">
        <v>343</v>
      </c>
      <c r="B4" s="240"/>
      <c r="C4" s="240"/>
      <c r="D4" s="240"/>
      <c r="E4" s="240"/>
      <c r="F4" s="240"/>
      <c r="G4" s="88"/>
    </row>
    <row r="5" spans="1:7" ht="10.15" customHeight="1" thickTop="1" x14ac:dyDescent="0.2">
      <c r="A5" s="235"/>
      <c r="B5" s="235"/>
      <c r="C5" s="235"/>
      <c r="D5" s="235"/>
      <c r="E5" s="235"/>
      <c r="F5" s="235"/>
    </row>
    <row r="6" spans="1:7" ht="15" customHeight="1" x14ac:dyDescent="0.2">
      <c r="A6" s="238" t="s">
        <v>344</v>
      </c>
      <c r="B6" s="238"/>
      <c r="C6" s="238"/>
      <c r="D6" s="238"/>
      <c r="E6" s="238"/>
      <c r="F6" s="238"/>
    </row>
    <row r="7" spans="1:7" x14ac:dyDescent="0.2">
      <c r="A7" s="236" t="s">
        <v>428</v>
      </c>
      <c r="B7" s="236"/>
      <c r="C7" s="236"/>
      <c r="D7" s="236"/>
      <c r="E7" s="236"/>
      <c r="F7" s="236"/>
    </row>
    <row r="8" spans="1:7" ht="202.5" customHeight="1" x14ac:dyDescent="0.2">
      <c r="A8" s="237" t="s">
        <v>429</v>
      </c>
      <c r="B8" s="237"/>
      <c r="C8" s="237"/>
      <c r="D8" s="237"/>
      <c r="E8" s="237"/>
      <c r="F8" s="237"/>
    </row>
    <row r="9" spans="1:7" ht="37.5" customHeight="1" x14ac:dyDescent="0.2">
      <c r="A9" s="233" t="s">
        <v>430</v>
      </c>
      <c r="B9" s="233"/>
      <c r="C9" s="233"/>
      <c r="D9" s="233"/>
      <c r="E9" s="233"/>
      <c r="F9" s="233"/>
    </row>
    <row r="10" spans="1:7" ht="320.25" customHeight="1" x14ac:dyDescent="0.2">
      <c r="A10" s="233" t="s">
        <v>431</v>
      </c>
      <c r="B10" s="233"/>
      <c r="C10" s="233"/>
      <c r="D10" s="233"/>
      <c r="E10" s="233"/>
      <c r="F10" s="233"/>
    </row>
    <row r="11" spans="1:7" ht="35.25" customHeight="1" x14ac:dyDescent="0.2">
      <c r="A11" s="233" t="s">
        <v>432</v>
      </c>
      <c r="B11" s="233"/>
      <c r="C11" s="233"/>
      <c r="D11" s="233"/>
      <c r="E11" s="233"/>
      <c r="F11" s="233"/>
    </row>
    <row r="12" spans="1:7" ht="125.25" customHeight="1" x14ac:dyDescent="0.2">
      <c r="A12" s="233" t="s">
        <v>433</v>
      </c>
      <c r="B12" s="233"/>
      <c r="C12" s="233"/>
      <c r="D12" s="233"/>
      <c r="E12" s="233"/>
      <c r="F12" s="233"/>
    </row>
    <row r="13" spans="1:7" ht="52.5" customHeight="1" x14ac:dyDescent="0.2">
      <c r="A13" s="233" t="s">
        <v>434</v>
      </c>
      <c r="B13" s="233"/>
      <c r="C13" s="233"/>
      <c r="D13" s="233"/>
      <c r="E13" s="233"/>
      <c r="F13" s="233"/>
    </row>
    <row r="14" spans="1:7" ht="10.15" customHeight="1" thickBot="1" x14ac:dyDescent="0.25">
      <c r="A14" s="234"/>
      <c r="B14" s="234"/>
      <c r="C14" s="234"/>
      <c r="D14" s="234"/>
      <c r="E14" s="234"/>
      <c r="F14" s="234"/>
    </row>
    <row r="15" spans="1:7" ht="10.15" customHeight="1" thickTop="1" x14ac:dyDescent="0.2">
      <c r="A15" s="235"/>
      <c r="B15" s="235"/>
      <c r="C15" s="235"/>
      <c r="D15" s="235"/>
      <c r="E15" s="235"/>
      <c r="F15" s="235"/>
    </row>
    <row r="16" spans="1:7" hidden="1" x14ac:dyDescent="0.2">
      <c r="A16" s="111"/>
    </row>
    <row r="17" spans="1:1" hidden="1" x14ac:dyDescent="0.2">
      <c r="A17" s="111"/>
    </row>
    <row r="18" spans="1:1" hidden="1" x14ac:dyDescent="0.2">
      <c r="A18" s="111"/>
    </row>
    <row r="19" spans="1:1" hidden="1" x14ac:dyDescent="0.2">
      <c r="A19" s="111"/>
    </row>
    <row r="20" spans="1:1" hidden="1" x14ac:dyDescent="0.2">
      <c r="A20" s="111"/>
    </row>
    <row r="117" x14ac:dyDescent="0.2"/>
  </sheetData>
  <sheetProtection algorithmName="SHA-512" hashValue="ufrJmiGIpvATy1XhQOjTGJgNhUpPOZ6ZMC49RJb819/cDtZH8pJDNihvV+oDqqZ2g3J55JM3mp86paV2GYc4IQ==" saltValue="zdwtlbYFy2/cbXEk6agBWQ==" spinCount="100000" sheet="1" objects="1" scenarios="1"/>
  <mergeCells count="15">
    <mergeCell ref="A6:F6"/>
    <mergeCell ref="A1:F1"/>
    <mergeCell ref="A2:F2"/>
    <mergeCell ref="A3:F3"/>
    <mergeCell ref="A4:F4"/>
    <mergeCell ref="A5:F5"/>
    <mergeCell ref="A13:F13"/>
    <mergeCell ref="A14:F14"/>
    <mergeCell ref="A15:F15"/>
    <mergeCell ref="A7:F7"/>
    <mergeCell ref="A8:F8"/>
    <mergeCell ref="A9:F9"/>
    <mergeCell ref="A10:F10"/>
    <mergeCell ref="A11:F11"/>
    <mergeCell ref="A12:F12"/>
  </mergeCells>
  <hyperlinks>
    <hyperlink ref="A3" r:id="rId1" xr:uid="{00000000-0004-0000-0300-000000000000}"/>
    <hyperlink ref="A4" r:id="rId2" xr:uid="{00000000-0004-0000-0300-000001000000}"/>
    <hyperlink ref="A2:G2" r:id="rId3" display="105 ILCS 5/24A-15" xr:uid="{00000000-0004-0000-0300-000002000000}"/>
  </hyperlinks>
  <printOptions horizontalCentered="1"/>
  <pageMargins left="0.25" right="0.25" top="0.5" bottom="0.5" header="0.25" footer="0.25"/>
  <pageSetup orientation="portrait" r:id="rId4"/>
  <headerFooter>
    <oddFooter>&amp;L&amp;"Calibri,Regular"&amp;8&amp;F - &amp;A&amp;R&amp;"Calibri,Regular"&amp;8&amp;D - 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C29"/>
  <sheetViews>
    <sheetView showGridLines="0" showRowColHeaders="0" zoomScale="120" zoomScaleNormal="120" zoomScalePageLayoutView="120" workbookViewId="0">
      <pane ySplit="2" topLeftCell="A3" activePane="bottomLeft" state="frozen"/>
      <selection activeCell="A4" sqref="A4:B4"/>
      <selection pane="bottomLeft" activeCell="A3" sqref="A3:A5"/>
    </sheetView>
  </sheetViews>
  <sheetFormatPr defaultColWidth="0" defaultRowHeight="15.75" zeroHeight="1" x14ac:dyDescent="0.2"/>
  <cols>
    <col min="1" max="1" width="45" style="86" customWidth="1"/>
    <col min="2" max="2" width="64.5" style="86" customWidth="1"/>
    <col min="3" max="3" width="3.83203125" style="83" customWidth="1"/>
    <col min="4" max="16384" width="9.5" style="83" hidden="1"/>
  </cols>
  <sheetData>
    <row r="1" spans="1:3" ht="21" x14ac:dyDescent="0.2">
      <c r="A1" s="243" t="s">
        <v>345</v>
      </c>
      <c r="B1" s="243"/>
    </row>
    <row r="2" spans="1:3" s="84" customFormat="1" ht="28.5" customHeight="1" x14ac:dyDescent="0.2">
      <c r="A2" s="146" t="s">
        <v>346</v>
      </c>
      <c r="B2" s="146" t="s">
        <v>347</v>
      </c>
    </row>
    <row r="3" spans="1:3" s="84" customFormat="1" ht="41.25" customHeight="1" x14ac:dyDescent="0.2">
      <c r="A3" s="241" t="s">
        <v>348</v>
      </c>
      <c r="B3" s="147" t="s">
        <v>3</v>
      </c>
      <c r="C3" s="82"/>
    </row>
    <row r="4" spans="1:3" s="84" customFormat="1" ht="25.5" x14ac:dyDescent="0.2">
      <c r="A4" s="241"/>
      <c r="B4" s="147" t="s">
        <v>83</v>
      </c>
    </row>
    <row r="5" spans="1:3" s="84" customFormat="1" ht="38.25" x14ac:dyDescent="0.2">
      <c r="A5" s="241"/>
      <c r="B5" s="147" t="s">
        <v>349</v>
      </c>
    </row>
    <row r="6" spans="1:3" s="84" customFormat="1" ht="38.25" x14ac:dyDescent="0.2">
      <c r="A6" s="241" t="s">
        <v>350</v>
      </c>
      <c r="B6" s="147" t="s">
        <v>255</v>
      </c>
    </row>
    <row r="7" spans="1:3" s="84" customFormat="1" ht="12.75" x14ac:dyDescent="0.2">
      <c r="A7" s="241"/>
      <c r="B7" s="147" t="s">
        <v>215</v>
      </c>
    </row>
    <row r="8" spans="1:3" s="84" customFormat="1" ht="38.25" x14ac:dyDescent="0.2">
      <c r="A8" s="241"/>
      <c r="B8" s="147" t="s">
        <v>85</v>
      </c>
    </row>
    <row r="9" spans="1:3" s="84" customFormat="1" ht="12.75" x14ac:dyDescent="0.2">
      <c r="A9" s="241"/>
      <c r="B9" s="147" t="s">
        <v>470</v>
      </c>
    </row>
    <row r="10" spans="1:3" s="84" customFormat="1" ht="67.5" customHeight="1" x14ac:dyDescent="0.2">
      <c r="A10" s="241" t="s">
        <v>351</v>
      </c>
      <c r="B10" s="147" t="s">
        <v>87</v>
      </c>
    </row>
    <row r="11" spans="1:3" s="84" customFormat="1" ht="51" x14ac:dyDescent="0.2">
      <c r="A11" s="241"/>
      <c r="B11" s="147" t="s">
        <v>88</v>
      </c>
    </row>
    <row r="12" spans="1:3" s="84" customFormat="1" ht="25.5" x14ac:dyDescent="0.2">
      <c r="A12" s="241"/>
      <c r="B12" s="147" t="s">
        <v>256</v>
      </c>
    </row>
    <row r="13" spans="1:3" s="84" customFormat="1" ht="25.5" x14ac:dyDescent="0.2">
      <c r="A13" s="241"/>
      <c r="B13" s="147" t="s">
        <v>0</v>
      </c>
    </row>
    <row r="14" spans="1:3" s="84" customFormat="1" ht="64.5" customHeight="1" x14ac:dyDescent="0.2">
      <c r="A14" s="241"/>
      <c r="B14" s="147" t="s">
        <v>86</v>
      </c>
    </row>
    <row r="15" spans="1:3" s="84" customFormat="1" ht="38.25" x14ac:dyDescent="0.2">
      <c r="A15" s="241"/>
      <c r="B15" s="147" t="s">
        <v>89</v>
      </c>
    </row>
    <row r="16" spans="1:3" s="84" customFormat="1" ht="40.5" customHeight="1" x14ac:dyDescent="0.2">
      <c r="A16" s="241"/>
      <c r="B16" s="147" t="s">
        <v>135</v>
      </c>
    </row>
    <row r="17" spans="1:2" s="84" customFormat="1" ht="15" customHeight="1" x14ac:dyDescent="0.2">
      <c r="A17" s="241"/>
      <c r="B17" s="147" t="s">
        <v>214</v>
      </c>
    </row>
    <row r="18" spans="1:2" s="84" customFormat="1" ht="25.5" x14ac:dyDescent="0.2">
      <c r="A18" s="241" t="s">
        <v>352</v>
      </c>
      <c r="B18" s="147" t="s">
        <v>257</v>
      </c>
    </row>
    <row r="19" spans="1:2" s="84" customFormat="1" ht="25.5" x14ac:dyDescent="0.2">
      <c r="A19" s="241"/>
      <c r="B19" s="147" t="s">
        <v>258</v>
      </c>
    </row>
    <row r="20" spans="1:2" s="84" customFormat="1" ht="25.5" x14ac:dyDescent="0.2">
      <c r="A20" s="241"/>
      <c r="B20" s="147" t="s">
        <v>259</v>
      </c>
    </row>
    <row r="21" spans="1:2" s="84" customFormat="1" ht="25.5" x14ac:dyDescent="0.2">
      <c r="A21" s="241"/>
      <c r="B21" s="147" t="s">
        <v>1</v>
      </c>
    </row>
    <row r="22" spans="1:2" s="84" customFormat="1" ht="25.5" x14ac:dyDescent="0.2">
      <c r="A22" s="241" t="s">
        <v>353</v>
      </c>
      <c r="B22" s="147" t="s">
        <v>90</v>
      </c>
    </row>
    <row r="23" spans="1:2" s="84" customFormat="1" ht="40.5" customHeight="1" x14ac:dyDescent="0.2">
      <c r="A23" s="241"/>
      <c r="B23" s="147" t="s">
        <v>221</v>
      </c>
    </row>
    <row r="24" spans="1:2" s="84" customFormat="1" ht="35.25" customHeight="1" x14ac:dyDescent="0.2">
      <c r="A24" s="241"/>
      <c r="B24" s="147" t="s">
        <v>91</v>
      </c>
    </row>
    <row r="25" spans="1:2" s="84" customFormat="1" ht="25.5" x14ac:dyDescent="0.2">
      <c r="A25" s="241" t="s">
        <v>471</v>
      </c>
      <c r="B25" s="147" t="s">
        <v>260</v>
      </c>
    </row>
    <row r="26" spans="1:2" s="84" customFormat="1" ht="25.5" x14ac:dyDescent="0.2">
      <c r="A26" s="241"/>
      <c r="B26" s="147" t="s">
        <v>261</v>
      </c>
    </row>
    <row r="27" spans="1:2" s="84" customFormat="1" ht="65.25" customHeight="1" x14ac:dyDescent="0.2">
      <c r="A27" s="241"/>
      <c r="B27" s="147" t="s">
        <v>92</v>
      </c>
    </row>
    <row r="28" spans="1:2" s="84" customFormat="1" ht="12.75" x14ac:dyDescent="0.2">
      <c r="A28" s="242"/>
      <c r="B28" s="242"/>
    </row>
    <row r="29" spans="1:2" s="84" customFormat="1" ht="12.75" hidden="1" x14ac:dyDescent="0.2">
      <c r="A29" s="85"/>
      <c r="B29" s="85"/>
    </row>
  </sheetData>
  <sheetProtection algorithmName="SHA-512" hashValue="0JZESLsB2jGICOE03vuf/URX60+qhHQ7M4axNWLAdiTJhwwV3QPbOj8HjMVN7LQX6VOXLqwT5VYyXRDNojQDzQ==" saltValue="nsAmpZIynhmByUtnedI75w==" spinCount="100000" sheet="1" objects="1" scenarios="1"/>
  <mergeCells count="8">
    <mergeCell ref="A25:A27"/>
    <mergeCell ref="A28:B28"/>
    <mergeCell ref="A1:B1"/>
    <mergeCell ref="A3:A5"/>
    <mergeCell ref="A6:A9"/>
    <mergeCell ref="A10:A17"/>
    <mergeCell ref="A18:A21"/>
    <mergeCell ref="A22:A24"/>
  </mergeCells>
  <printOptions horizontalCentered="1"/>
  <pageMargins left="0.5" right="0.25" top="0.5" bottom="0.5" header="0.25" footer="0.25"/>
  <pageSetup orientation="portrait" r:id="rId1"/>
  <headerFooter>
    <oddFooter>&amp;L&amp;"Calibri,Regular"&amp;8&amp;F - &amp;A&amp;R&amp;"Calibri,Regular"&amp;8Page &amp;P of &amp;N</oddFooter>
  </headerFooter>
  <rowBreaks count="1" manualBreakCount="1">
    <brk id="1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D5"/>
  <sheetViews>
    <sheetView showRowColHeaders="0" workbookViewId="0">
      <selection sqref="A1:C1"/>
    </sheetView>
  </sheetViews>
  <sheetFormatPr defaultColWidth="0" defaultRowHeight="15.75" zeroHeight="1" x14ac:dyDescent="0.2"/>
  <cols>
    <col min="1" max="3" width="43.83203125" style="58" customWidth="1"/>
    <col min="4" max="4" width="3.83203125" style="4" customWidth="1"/>
    <col min="5" max="16384" width="9.5" style="4" hidden="1"/>
  </cols>
  <sheetData>
    <row r="1" spans="1:3" ht="40.15" customHeight="1" x14ac:dyDescent="0.2">
      <c r="A1" s="244" t="s">
        <v>437</v>
      </c>
      <c r="B1" s="244"/>
      <c r="C1" s="244"/>
    </row>
    <row r="2" spans="1:3" ht="28.5" customHeight="1" x14ac:dyDescent="0.2">
      <c r="A2" s="114" t="s">
        <v>419</v>
      </c>
      <c r="B2" s="114" t="s">
        <v>423</v>
      </c>
      <c r="C2" s="114" t="s">
        <v>420</v>
      </c>
    </row>
    <row r="3" spans="1:3" ht="103.5" customHeight="1" x14ac:dyDescent="0.2">
      <c r="A3" s="115" t="s">
        <v>424</v>
      </c>
      <c r="B3" s="115" t="s">
        <v>425</v>
      </c>
      <c r="C3" s="115" t="s">
        <v>426</v>
      </c>
    </row>
    <row r="4" spans="1:3" ht="78" customHeight="1" x14ac:dyDescent="0.2">
      <c r="A4" s="115" t="s">
        <v>418</v>
      </c>
      <c r="B4" s="115" t="s">
        <v>421</v>
      </c>
      <c r="C4" s="115" t="s">
        <v>422</v>
      </c>
    </row>
    <row r="5" spans="1:3" x14ac:dyDescent="0.2"/>
  </sheetData>
  <sheetProtection algorithmName="SHA-512" hashValue="rAeJS0SeG6YBGpnAs14XdGasbuJGgoArulGtCs6gOoBH5KbmbnswuHkGEL8Tw0eKNEyfPo1Pu6Qe4Hi1Yts4Og==" saltValue="I04clbcKr7lgp5Wqdq6YFg==" spinCount="100000" sheet="1" objects="1" scenarios="1"/>
  <mergeCells count="1">
    <mergeCell ref="A1:C1"/>
  </mergeCells>
  <printOptions horizontalCentered="1"/>
  <pageMargins left="0.5" right="0.25" top="0.5" bottom="0.5" header="0.25" footer="0.25"/>
  <pageSetup orientation="landscape" r:id="rId1"/>
  <headerFooter>
    <oddHeader>&amp;C&amp;"Calibri,Bold"&amp;12&amp;UIllinois Performance Standards for School Leaders</oddHeader>
    <oddFooter>&amp;L&amp;"Calibri,Regular"&amp;8&amp;F - &amp;A&amp;R&amp;"Calibri,Regular"&amp;8Page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XFC403"/>
  <sheetViews>
    <sheetView workbookViewId="0">
      <pane ySplit="1" topLeftCell="A2" activePane="bottomLeft" state="frozen"/>
      <selection pane="bottomLeft" activeCell="A2" sqref="A2"/>
    </sheetView>
  </sheetViews>
  <sheetFormatPr defaultColWidth="0" defaultRowHeight="12.75" zeroHeight="1" x14ac:dyDescent="0.2"/>
  <cols>
    <col min="1" max="1" width="14.5" bestFit="1" customWidth="1"/>
    <col min="2" max="2" width="10.83203125" style="192" customWidth="1"/>
    <col min="3" max="3" width="1.83203125" customWidth="1"/>
    <col min="4" max="4" width="34.5" bestFit="1" customWidth="1"/>
    <col min="5" max="5" width="3.83203125" customWidth="1"/>
    <col min="6" max="6" width="0" hidden="1" customWidth="1"/>
    <col min="7" max="16383" width="9.5" hidden="1"/>
    <col min="16384" max="16384" width="5" hidden="1" customWidth="1"/>
  </cols>
  <sheetData>
    <row r="1" spans="1:4" s="166" customFormat="1" ht="38.25" x14ac:dyDescent="0.2">
      <c r="A1" s="188" t="s">
        <v>683</v>
      </c>
      <c r="B1" s="189" t="s">
        <v>682</v>
      </c>
      <c r="D1" s="189" t="s">
        <v>684</v>
      </c>
    </row>
    <row r="2" spans="1:4" s="155" customFormat="1" ht="18" customHeight="1" x14ac:dyDescent="0.2">
      <c r="A2" s="181" t="s">
        <v>105</v>
      </c>
      <c r="B2" s="190">
        <v>0</v>
      </c>
      <c r="D2" s="191" t="s">
        <v>102</v>
      </c>
    </row>
    <row r="3" spans="1:4" s="155" customFormat="1" ht="18" customHeight="1" x14ac:dyDescent="0.2">
      <c r="A3" s="181" t="s">
        <v>105</v>
      </c>
      <c r="B3" s="190">
        <v>0.01</v>
      </c>
      <c r="D3" s="191" t="s">
        <v>103</v>
      </c>
    </row>
    <row r="4" spans="1:4" s="155" customFormat="1" ht="18" customHeight="1" x14ac:dyDescent="0.2">
      <c r="A4" s="181" t="s">
        <v>105</v>
      </c>
      <c r="B4" s="190">
        <v>0.02</v>
      </c>
      <c r="D4" s="191" t="s">
        <v>104</v>
      </c>
    </row>
    <row r="5" spans="1:4" s="155" customFormat="1" ht="18" customHeight="1" x14ac:dyDescent="0.2">
      <c r="A5" s="181" t="s">
        <v>105</v>
      </c>
      <c r="B5" s="190">
        <v>0.03</v>
      </c>
      <c r="D5" s="191" t="s">
        <v>105</v>
      </c>
    </row>
    <row r="6" spans="1:4" s="155" customFormat="1" ht="18" customHeight="1" x14ac:dyDescent="0.2">
      <c r="A6" s="181" t="s">
        <v>105</v>
      </c>
      <c r="B6" s="190">
        <v>0.04</v>
      </c>
    </row>
    <row r="7" spans="1:4" s="155" customFormat="1" ht="18" customHeight="1" x14ac:dyDescent="0.2">
      <c r="A7" s="181" t="s">
        <v>105</v>
      </c>
      <c r="B7" s="190">
        <v>0.05</v>
      </c>
      <c r="D7" s="194" t="str">
        <f>IF(D19="Yes","","Enter the desired")</f>
        <v>Enter the desired</v>
      </c>
    </row>
    <row r="8" spans="1:4" s="155" customFormat="1" ht="18" customHeight="1" x14ac:dyDescent="0.2">
      <c r="A8" s="181" t="s">
        <v>105</v>
      </c>
      <c r="B8" s="190">
        <v>0.06</v>
      </c>
      <c r="D8" s="194" t="str">
        <f>IF(D19="Yes","","ratings for the")</f>
        <v>ratings for the</v>
      </c>
    </row>
    <row r="9" spans="1:4" s="155" customFormat="1" ht="18" customHeight="1" x14ac:dyDescent="0.2">
      <c r="A9" s="181" t="s">
        <v>105</v>
      </c>
      <c r="B9" s="190">
        <v>7.0000000000000007E-2</v>
      </c>
      <c r="D9" s="194" t="str">
        <f>IF(D19="Yes","","Professional Practice")</f>
        <v>Professional Practice</v>
      </c>
    </row>
    <row r="10" spans="1:4" s="155" customFormat="1" ht="18" customHeight="1" x14ac:dyDescent="0.2">
      <c r="A10" s="181" t="s">
        <v>105</v>
      </c>
      <c r="B10" s="190">
        <v>0.08</v>
      </c>
      <c r="D10" s="194" t="str">
        <f>IF(D19="Yes","","Ratings.")</f>
        <v>Ratings.</v>
      </c>
    </row>
    <row r="11" spans="1:4" s="155" customFormat="1" ht="18" customHeight="1" x14ac:dyDescent="0.2">
      <c r="A11" s="181" t="s">
        <v>105</v>
      </c>
      <c r="B11" s="190">
        <v>0.09</v>
      </c>
    </row>
    <row r="12" spans="1:4" s="155" customFormat="1" ht="18" customHeight="1" x14ac:dyDescent="0.2">
      <c r="A12" s="181" t="s">
        <v>105</v>
      </c>
      <c r="B12" s="190">
        <v>0.1</v>
      </c>
    </row>
    <row r="13" spans="1:4" s="155" customFormat="1" ht="18" customHeight="1" thickBot="1" x14ac:dyDescent="0.25">
      <c r="A13" s="181" t="s">
        <v>105</v>
      </c>
      <c r="B13" s="190">
        <v>0.11</v>
      </c>
    </row>
    <row r="14" spans="1:4" s="155" customFormat="1" ht="18" customHeight="1" x14ac:dyDescent="0.2">
      <c r="A14" s="181" t="s">
        <v>105</v>
      </c>
      <c r="B14" s="190">
        <v>0.12</v>
      </c>
      <c r="D14" s="245" t="s">
        <v>687</v>
      </c>
    </row>
    <row r="15" spans="1:4" s="155" customFormat="1" ht="18" customHeight="1" x14ac:dyDescent="0.2">
      <c r="A15" s="181" t="s">
        <v>105</v>
      </c>
      <c r="B15" s="190">
        <v>0.13</v>
      </c>
      <c r="D15" s="246"/>
    </row>
    <row r="16" spans="1:4" s="155" customFormat="1" ht="18" customHeight="1" x14ac:dyDescent="0.2">
      <c r="A16" s="181" t="s">
        <v>105</v>
      </c>
      <c r="B16" s="190">
        <v>0.14000000000000001</v>
      </c>
      <c r="D16" s="246"/>
    </row>
    <row r="17" spans="1:4" s="155" customFormat="1" ht="18" customHeight="1" x14ac:dyDescent="0.2">
      <c r="A17" s="181" t="s">
        <v>105</v>
      </c>
      <c r="B17" s="190">
        <v>0.15</v>
      </c>
      <c r="D17" s="246"/>
    </row>
    <row r="18" spans="1:4" s="155" customFormat="1" ht="18" customHeight="1" thickBot="1" x14ac:dyDescent="0.25">
      <c r="A18" s="181" t="s">
        <v>105</v>
      </c>
      <c r="B18" s="190">
        <v>0.16</v>
      </c>
      <c r="D18" s="247"/>
    </row>
    <row r="19" spans="1:4" s="155" customFormat="1" ht="18" customHeight="1" thickBot="1" x14ac:dyDescent="0.25">
      <c r="A19" s="181" t="s">
        <v>105</v>
      </c>
      <c r="B19" s="190">
        <v>0.17</v>
      </c>
      <c r="D19" s="193" t="s">
        <v>688</v>
      </c>
    </row>
    <row r="20" spans="1:4" s="155" customFormat="1" ht="18" customHeight="1" x14ac:dyDescent="0.2">
      <c r="A20" s="181" t="s">
        <v>105</v>
      </c>
      <c r="B20" s="190">
        <v>0.18</v>
      </c>
    </row>
    <row r="21" spans="1:4" s="155" customFormat="1" ht="18" customHeight="1" x14ac:dyDescent="0.2">
      <c r="A21" s="181" t="s">
        <v>105</v>
      </c>
      <c r="B21" s="190">
        <v>0.19</v>
      </c>
    </row>
    <row r="22" spans="1:4" s="155" customFormat="1" ht="18" customHeight="1" x14ac:dyDescent="0.2">
      <c r="A22" s="181" t="s">
        <v>105</v>
      </c>
      <c r="B22" s="190">
        <v>0.2</v>
      </c>
    </row>
    <row r="23" spans="1:4" s="155" customFormat="1" ht="18" customHeight="1" x14ac:dyDescent="0.2">
      <c r="A23" s="181" t="s">
        <v>105</v>
      </c>
      <c r="B23" s="190">
        <v>0.21</v>
      </c>
    </row>
    <row r="24" spans="1:4" s="155" customFormat="1" ht="18" customHeight="1" x14ac:dyDescent="0.2">
      <c r="A24" s="181" t="s">
        <v>105</v>
      </c>
      <c r="B24" s="190">
        <v>0.22</v>
      </c>
    </row>
    <row r="25" spans="1:4" s="155" customFormat="1" ht="18" customHeight="1" x14ac:dyDescent="0.2">
      <c r="A25" s="181" t="s">
        <v>105</v>
      </c>
      <c r="B25" s="190">
        <v>0.23</v>
      </c>
    </row>
    <row r="26" spans="1:4" s="155" customFormat="1" ht="18" customHeight="1" x14ac:dyDescent="0.2">
      <c r="A26" s="181" t="s">
        <v>105</v>
      </c>
      <c r="B26" s="190">
        <v>0.24</v>
      </c>
    </row>
    <row r="27" spans="1:4" s="155" customFormat="1" ht="18" customHeight="1" x14ac:dyDescent="0.2">
      <c r="A27" s="181" t="s">
        <v>105</v>
      </c>
      <c r="B27" s="190">
        <v>0.25</v>
      </c>
    </row>
    <row r="28" spans="1:4" s="155" customFormat="1" ht="18" customHeight="1" x14ac:dyDescent="0.2">
      <c r="A28" s="181" t="s">
        <v>105</v>
      </c>
      <c r="B28" s="190">
        <v>0.26</v>
      </c>
    </row>
    <row r="29" spans="1:4" s="155" customFormat="1" ht="18" customHeight="1" x14ac:dyDescent="0.2">
      <c r="A29" s="181" t="s">
        <v>105</v>
      </c>
      <c r="B29" s="190">
        <v>0.27</v>
      </c>
    </row>
    <row r="30" spans="1:4" s="155" customFormat="1" ht="18" customHeight="1" x14ac:dyDescent="0.2">
      <c r="A30" s="181" t="s">
        <v>105</v>
      </c>
      <c r="B30" s="190">
        <v>0.28000000000000003</v>
      </c>
    </row>
    <row r="31" spans="1:4" s="155" customFormat="1" ht="18" customHeight="1" x14ac:dyDescent="0.2">
      <c r="A31" s="181" t="s">
        <v>105</v>
      </c>
      <c r="B31" s="190">
        <v>0.28999999999999998</v>
      </c>
    </row>
    <row r="32" spans="1:4" s="155" customFormat="1" ht="18" customHeight="1" x14ac:dyDescent="0.2">
      <c r="A32" s="181" t="s">
        <v>105</v>
      </c>
      <c r="B32" s="190">
        <v>0.3</v>
      </c>
    </row>
    <row r="33" spans="1:2" s="155" customFormat="1" ht="18" customHeight="1" x14ac:dyDescent="0.2">
      <c r="A33" s="181" t="s">
        <v>105</v>
      </c>
      <c r="B33" s="190">
        <v>0.31</v>
      </c>
    </row>
    <row r="34" spans="1:2" s="155" customFormat="1" ht="18" customHeight="1" x14ac:dyDescent="0.2">
      <c r="A34" s="181" t="s">
        <v>105</v>
      </c>
      <c r="B34" s="190">
        <v>0.32</v>
      </c>
    </row>
    <row r="35" spans="1:2" s="155" customFormat="1" ht="18" customHeight="1" x14ac:dyDescent="0.2">
      <c r="A35" s="181" t="s">
        <v>105</v>
      </c>
      <c r="B35" s="190">
        <v>0.33</v>
      </c>
    </row>
    <row r="36" spans="1:2" s="155" customFormat="1" ht="18" customHeight="1" x14ac:dyDescent="0.2">
      <c r="A36" s="181" t="s">
        <v>105</v>
      </c>
      <c r="B36" s="190">
        <v>0.34</v>
      </c>
    </row>
    <row r="37" spans="1:2" s="155" customFormat="1" ht="18" customHeight="1" x14ac:dyDescent="0.2">
      <c r="A37" s="181" t="s">
        <v>105</v>
      </c>
      <c r="B37" s="190">
        <v>0.35</v>
      </c>
    </row>
    <row r="38" spans="1:2" s="155" customFormat="1" ht="18" customHeight="1" x14ac:dyDescent="0.2">
      <c r="A38" s="181" t="s">
        <v>105</v>
      </c>
      <c r="B38" s="190">
        <v>0.36</v>
      </c>
    </row>
    <row r="39" spans="1:2" s="155" customFormat="1" ht="18" customHeight="1" x14ac:dyDescent="0.2">
      <c r="A39" s="181" t="s">
        <v>105</v>
      </c>
      <c r="B39" s="190">
        <v>0.37</v>
      </c>
    </row>
    <row r="40" spans="1:2" s="155" customFormat="1" ht="18" customHeight="1" x14ac:dyDescent="0.2">
      <c r="A40" s="181" t="s">
        <v>105</v>
      </c>
      <c r="B40" s="190">
        <v>0.38</v>
      </c>
    </row>
    <row r="41" spans="1:2" s="155" customFormat="1" ht="18" customHeight="1" x14ac:dyDescent="0.2">
      <c r="A41" s="181" t="s">
        <v>105</v>
      </c>
      <c r="B41" s="190">
        <v>0.39</v>
      </c>
    </row>
    <row r="42" spans="1:2" s="155" customFormat="1" ht="18" customHeight="1" x14ac:dyDescent="0.2">
      <c r="A42" s="181" t="s">
        <v>105</v>
      </c>
      <c r="B42" s="190">
        <v>0.4</v>
      </c>
    </row>
    <row r="43" spans="1:2" s="155" customFormat="1" ht="18" customHeight="1" x14ac:dyDescent="0.2">
      <c r="A43" s="181" t="s">
        <v>105</v>
      </c>
      <c r="B43" s="190">
        <v>0.41</v>
      </c>
    </row>
    <row r="44" spans="1:2" s="155" customFormat="1" ht="18" customHeight="1" x14ac:dyDescent="0.2">
      <c r="A44" s="181" t="s">
        <v>105</v>
      </c>
      <c r="B44" s="190">
        <v>0.42</v>
      </c>
    </row>
    <row r="45" spans="1:2" s="155" customFormat="1" ht="18" customHeight="1" x14ac:dyDescent="0.2">
      <c r="A45" s="181" t="s">
        <v>105</v>
      </c>
      <c r="B45" s="190">
        <v>0.43</v>
      </c>
    </row>
    <row r="46" spans="1:2" s="155" customFormat="1" ht="18" customHeight="1" x14ac:dyDescent="0.2">
      <c r="A46" s="181" t="s">
        <v>105</v>
      </c>
      <c r="B46" s="190">
        <v>0.44</v>
      </c>
    </row>
    <row r="47" spans="1:2" s="155" customFormat="1" ht="18" customHeight="1" x14ac:dyDescent="0.2">
      <c r="A47" s="181" t="s">
        <v>105</v>
      </c>
      <c r="B47" s="190">
        <v>0.45</v>
      </c>
    </row>
    <row r="48" spans="1:2" s="155" customFormat="1" ht="18" customHeight="1" x14ac:dyDescent="0.2">
      <c r="A48" s="181" t="s">
        <v>105</v>
      </c>
      <c r="B48" s="190">
        <v>0.46</v>
      </c>
    </row>
    <row r="49" spans="1:2" s="155" customFormat="1" ht="18" customHeight="1" x14ac:dyDescent="0.2">
      <c r="A49" s="181" t="s">
        <v>105</v>
      </c>
      <c r="B49" s="190">
        <v>0.47</v>
      </c>
    </row>
    <row r="50" spans="1:2" s="155" customFormat="1" ht="18" customHeight="1" x14ac:dyDescent="0.2">
      <c r="A50" s="181" t="s">
        <v>105</v>
      </c>
      <c r="B50" s="190">
        <v>0.48</v>
      </c>
    </row>
    <row r="51" spans="1:2" s="155" customFormat="1" ht="18" customHeight="1" x14ac:dyDescent="0.2">
      <c r="A51" s="181" t="s">
        <v>105</v>
      </c>
      <c r="B51" s="190">
        <v>0.49</v>
      </c>
    </row>
    <row r="52" spans="1:2" s="155" customFormat="1" ht="18" customHeight="1" x14ac:dyDescent="0.2">
      <c r="A52" s="181" t="s">
        <v>105</v>
      </c>
      <c r="B52" s="190">
        <v>0.5</v>
      </c>
    </row>
    <row r="53" spans="1:2" s="155" customFormat="1" ht="18" customHeight="1" x14ac:dyDescent="0.2">
      <c r="A53" s="181" t="s">
        <v>105</v>
      </c>
      <c r="B53" s="190">
        <v>0.51</v>
      </c>
    </row>
    <row r="54" spans="1:2" s="155" customFormat="1" ht="18" customHeight="1" x14ac:dyDescent="0.2">
      <c r="A54" s="181" t="s">
        <v>105</v>
      </c>
      <c r="B54" s="190">
        <v>0.52</v>
      </c>
    </row>
    <row r="55" spans="1:2" s="155" customFormat="1" ht="18" customHeight="1" x14ac:dyDescent="0.2">
      <c r="A55" s="181" t="s">
        <v>105</v>
      </c>
      <c r="B55" s="190">
        <v>0.53</v>
      </c>
    </row>
    <row r="56" spans="1:2" s="155" customFormat="1" ht="18" customHeight="1" x14ac:dyDescent="0.2">
      <c r="A56" s="181" t="s">
        <v>105</v>
      </c>
      <c r="B56" s="190">
        <v>0.54</v>
      </c>
    </row>
    <row r="57" spans="1:2" s="155" customFormat="1" ht="18" customHeight="1" x14ac:dyDescent="0.2">
      <c r="A57" s="181" t="s">
        <v>105</v>
      </c>
      <c r="B57" s="190">
        <v>0.55000000000000004</v>
      </c>
    </row>
    <row r="58" spans="1:2" s="155" customFormat="1" ht="18" customHeight="1" x14ac:dyDescent="0.2">
      <c r="A58" s="181" t="s">
        <v>105</v>
      </c>
      <c r="B58" s="190">
        <v>0.56000000000000005</v>
      </c>
    </row>
    <row r="59" spans="1:2" s="155" customFormat="1" ht="18" customHeight="1" x14ac:dyDescent="0.2">
      <c r="A59" s="181" t="s">
        <v>105</v>
      </c>
      <c r="B59" s="190">
        <v>0.56999999999999995</v>
      </c>
    </row>
    <row r="60" spans="1:2" s="155" customFormat="1" ht="18" customHeight="1" x14ac:dyDescent="0.2">
      <c r="A60" s="181" t="s">
        <v>105</v>
      </c>
      <c r="B60" s="190">
        <v>0.57999999999999996</v>
      </c>
    </row>
    <row r="61" spans="1:2" s="155" customFormat="1" ht="18" customHeight="1" x14ac:dyDescent="0.2">
      <c r="A61" s="181" t="s">
        <v>105</v>
      </c>
      <c r="B61" s="190">
        <v>0.59</v>
      </c>
    </row>
    <row r="62" spans="1:2" s="155" customFormat="1" ht="18" customHeight="1" x14ac:dyDescent="0.2">
      <c r="A62" s="181" t="s">
        <v>105</v>
      </c>
      <c r="B62" s="190">
        <v>0.6</v>
      </c>
    </row>
    <row r="63" spans="1:2" s="155" customFormat="1" ht="18" customHeight="1" x14ac:dyDescent="0.2">
      <c r="A63" s="181" t="s">
        <v>105</v>
      </c>
      <c r="B63" s="190">
        <v>0.61</v>
      </c>
    </row>
    <row r="64" spans="1:2" s="155" customFormat="1" ht="18" customHeight="1" x14ac:dyDescent="0.2">
      <c r="A64" s="181" t="s">
        <v>105</v>
      </c>
      <c r="B64" s="190">
        <v>0.62</v>
      </c>
    </row>
    <row r="65" spans="1:2" s="155" customFormat="1" ht="18" customHeight="1" x14ac:dyDescent="0.2">
      <c r="A65" s="181" t="s">
        <v>105</v>
      </c>
      <c r="B65" s="190">
        <v>0.63</v>
      </c>
    </row>
    <row r="66" spans="1:2" s="155" customFormat="1" ht="18" customHeight="1" x14ac:dyDescent="0.2">
      <c r="A66" s="181" t="s">
        <v>105</v>
      </c>
      <c r="B66" s="190">
        <v>0.64</v>
      </c>
    </row>
    <row r="67" spans="1:2" s="155" customFormat="1" ht="18" customHeight="1" x14ac:dyDescent="0.2">
      <c r="A67" s="181" t="s">
        <v>105</v>
      </c>
      <c r="B67" s="190">
        <v>0.65</v>
      </c>
    </row>
    <row r="68" spans="1:2" s="155" customFormat="1" ht="18" customHeight="1" x14ac:dyDescent="0.2">
      <c r="A68" s="181" t="s">
        <v>105</v>
      </c>
      <c r="B68" s="190">
        <v>0.66</v>
      </c>
    </row>
    <row r="69" spans="1:2" s="155" customFormat="1" ht="18" customHeight="1" x14ac:dyDescent="0.2">
      <c r="A69" s="181" t="s">
        <v>105</v>
      </c>
      <c r="B69" s="190">
        <v>0.67</v>
      </c>
    </row>
    <row r="70" spans="1:2" s="155" customFormat="1" ht="18" customHeight="1" x14ac:dyDescent="0.2">
      <c r="A70" s="181" t="s">
        <v>105</v>
      </c>
      <c r="B70" s="190">
        <v>0.68</v>
      </c>
    </row>
    <row r="71" spans="1:2" s="155" customFormat="1" ht="18" customHeight="1" x14ac:dyDescent="0.2">
      <c r="A71" s="181" t="s">
        <v>105</v>
      </c>
      <c r="B71" s="190">
        <v>0.69</v>
      </c>
    </row>
    <row r="72" spans="1:2" s="155" customFormat="1" ht="18" customHeight="1" x14ac:dyDescent="0.2">
      <c r="A72" s="181" t="s">
        <v>105</v>
      </c>
      <c r="B72" s="190">
        <v>0.7</v>
      </c>
    </row>
    <row r="73" spans="1:2" s="155" customFormat="1" ht="18" customHeight="1" x14ac:dyDescent="0.2">
      <c r="A73" s="181" t="s">
        <v>105</v>
      </c>
      <c r="B73" s="190">
        <v>0.71</v>
      </c>
    </row>
    <row r="74" spans="1:2" s="155" customFormat="1" ht="18" customHeight="1" x14ac:dyDescent="0.2">
      <c r="A74" s="181" t="s">
        <v>105</v>
      </c>
      <c r="B74" s="190">
        <v>0.72</v>
      </c>
    </row>
    <row r="75" spans="1:2" s="155" customFormat="1" ht="18" customHeight="1" x14ac:dyDescent="0.2">
      <c r="A75" s="181" t="s">
        <v>105</v>
      </c>
      <c r="B75" s="190">
        <v>0.73</v>
      </c>
    </row>
    <row r="76" spans="1:2" s="155" customFormat="1" ht="18" customHeight="1" x14ac:dyDescent="0.2">
      <c r="A76" s="181" t="s">
        <v>105</v>
      </c>
      <c r="B76" s="190">
        <v>0.74</v>
      </c>
    </row>
    <row r="77" spans="1:2" s="155" customFormat="1" ht="18" customHeight="1" x14ac:dyDescent="0.2">
      <c r="A77" s="181" t="s">
        <v>105</v>
      </c>
      <c r="B77" s="190">
        <v>0.75</v>
      </c>
    </row>
    <row r="78" spans="1:2" s="155" customFormat="1" ht="18" customHeight="1" x14ac:dyDescent="0.2">
      <c r="A78" s="181" t="s">
        <v>105</v>
      </c>
      <c r="B78" s="190">
        <v>0.76</v>
      </c>
    </row>
    <row r="79" spans="1:2" s="155" customFormat="1" ht="18" customHeight="1" x14ac:dyDescent="0.2">
      <c r="A79" s="181" t="s">
        <v>105</v>
      </c>
      <c r="B79" s="190">
        <v>0.77</v>
      </c>
    </row>
    <row r="80" spans="1:2" s="155" customFormat="1" ht="18" customHeight="1" x14ac:dyDescent="0.2">
      <c r="A80" s="181" t="s">
        <v>105</v>
      </c>
      <c r="B80" s="190">
        <v>0.78</v>
      </c>
    </row>
    <row r="81" spans="1:2" s="155" customFormat="1" ht="18" customHeight="1" x14ac:dyDescent="0.2">
      <c r="A81" s="181" t="s">
        <v>105</v>
      </c>
      <c r="B81" s="190">
        <v>0.79</v>
      </c>
    </row>
    <row r="82" spans="1:2" s="155" customFormat="1" ht="18" customHeight="1" x14ac:dyDescent="0.2">
      <c r="A82" s="181" t="s">
        <v>105</v>
      </c>
      <c r="B82" s="190">
        <v>0.8</v>
      </c>
    </row>
    <row r="83" spans="1:2" s="155" customFormat="1" ht="18" customHeight="1" x14ac:dyDescent="0.2">
      <c r="A83" s="181" t="s">
        <v>105</v>
      </c>
      <c r="B83" s="190">
        <v>0.81</v>
      </c>
    </row>
    <row r="84" spans="1:2" s="155" customFormat="1" ht="18" customHeight="1" x14ac:dyDescent="0.2">
      <c r="A84" s="181" t="s">
        <v>105</v>
      </c>
      <c r="B84" s="190">
        <v>0.82</v>
      </c>
    </row>
    <row r="85" spans="1:2" s="155" customFormat="1" ht="18" customHeight="1" x14ac:dyDescent="0.2">
      <c r="A85" s="181" t="s">
        <v>105</v>
      </c>
      <c r="B85" s="190">
        <v>0.83</v>
      </c>
    </row>
    <row r="86" spans="1:2" s="155" customFormat="1" ht="18" customHeight="1" x14ac:dyDescent="0.2">
      <c r="A86" s="181" t="s">
        <v>105</v>
      </c>
      <c r="B86" s="190">
        <v>0.84</v>
      </c>
    </row>
    <row r="87" spans="1:2" s="155" customFormat="1" ht="18" customHeight="1" x14ac:dyDescent="0.2">
      <c r="A87" s="181" t="s">
        <v>105</v>
      </c>
      <c r="B87" s="190">
        <v>0.85</v>
      </c>
    </row>
    <row r="88" spans="1:2" s="155" customFormat="1" ht="18" customHeight="1" x14ac:dyDescent="0.2">
      <c r="A88" s="181" t="s">
        <v>105</v>
      </c>
      <c r="B88" s="190">
        <v>0.86</v>
      </c>
    </row>
    <row r="89" spans="1:2" s="155" customFormat="1" ht="18" customHeight="1" x14ac:dyDescent="0.2">
      <c r="A89" s="181" t="s">
        <v>105</v>
      </c>
      <c r="B89" s="190">
        <v>0.87</v>
      </c>
    </row>
    <row r="90" spans="1:2" s="155" customFormat="1" ht="18" customHeight="1" x14ac:dyDescent="0.2">
      <c r="A90" s="181" t="s">
        <v>105</v>
      </c>
      <c r="B90" s="190">
        <v>0.88</v>
      </c>
    </row>
    <row r="91" spans="1:2" s="155" customFormat="1" ht="18" customHeight="1" x14ac:dyDescent="0.2">
      <c r="A91" s="181" t="s">
        <v>105</v>
      </c>
      <c r="B91" s="190">
        <v>0.89</v>
      </c>
    </row>
    <row r="92" spans="1:2" s="155" customFormat="1" ht="18" customHeight="1" x14ac:dyDescent="0.2">
      <c r="A92" s="181" t="s">
        <v>105</v>
      </c>
      <c r="B92" s="190">
        <v>0.9</v>
      </c>
    </row>
    <row r="93" spans="1:2" s="155" customFormat="1" ht="18" customHeight="1" x14ac:dyDescent="0.2">
      <c r="A93" s="181" t="s">
        <v>105</v>
      </c>
      <c r="B93" s="190">
        <v>0.91</v>
      </c>
    </row>
    <row r="94" spans="1:2" s="155" customFormat="1" ht="18" customHeight="1" x14ac:dyDescent="0.2">
      <c r="A94" s="181" t="s">
        <v>105</v>
      </c>
      <c r="B94" s="190">
        <v>0.92</v>
      </c>
    </row>
    <row r="95" spans="1:2" s="155" customFormat="1" ht="18" customHeight="1" x14ac:dyDescent="0.2">
      <c r="A95" s="181" t="s">
        <v>105</v>
      </c>
      <c r="B95" s="190">
        <v>0.93</v>
      </c>
    </row>
    <row r="96" spans="1:2" s="155" customFormat="1" ht="18" customHeight="1" x14ac:dyDescent="0.2">
      <c r="A96" s="181" t="s">
        <v>105</v>
      </c>
      <c r="B96" s="190">
        <v>0.94</v>
      </c>
    </row>
    <row r="97" spans="1:2" s="155" customFormat="1" ht="18" customHeight="1" x14ac:dyDescent="0.2">
      <c r="A97" s="181" t="s">
        <v>105</v>
      </c>
      <c r="B97" s="190">
        <v>0.95</v>
      </c>
    </row>
    <row r="98" spans="1:2" s="155" customFormat="1" ht="18" customHeight="1" x14ac:dyDescent="0.2">
      <c r="A98" s="181" t="s">
        <v>105</v>
      </c>
      <c r="B98" s="190">
        <v>0.96</v>
      </c>
    </row>
    <row r="99" spans="1:2" s="155" customFormat="1" ht="18" customHeight="1" x14ac:dyDescent="0.2">
      <c r="A99" s="181" t="s">
        <v>105</v>
      </c>
      <c r="B99" s="190">
        <v>0.97</v>
      </c>
    </row>
    <row r="100" spans="1:2" s="155" customFormat="1" ht="18" customHeight="1" x14ac:dyDescent="0.2">
      <c r="A100" s="181" t="s">
        <v>105</v>
      </c>
      <c r="B100" s="190">
        <v>0.98</v>
      </c>
    </row>
    <row r="101" spans="1:2" s="155" customFormat="1" ht="18" customHeight="1" x14ac:dyDescent="0.2">
      <c r="A101" s="181" t="s">
        <v>105</v>
      </c>
      <c r="B101" s="190">
        <v>0.99</v>
      </c>
    </row>
    <row r="102" spans="1:2" s="155" customFormat="1" ht="18" customHeight="1" x14ac:dyDescent="0.2">
      <c r="A102" s="181" t="s">
        <v>105</v>
      </c>
      <c r="B102" s="190">
        <v>1</v>
      </c>
    </row>
    <row r="103" spans="1:2" s="155" customFormat="1" ht="18" customHeight="1" x14ac:dyDescent="0.2">
      <c r="A103" s="181" t="s">
        <v>105</v>
      </c>
      <c r="B103" s="190">
        <v>1.01</v>
      </c>
    </row>
    <row r="104" spans="1:2" s="155" customFormat="1" ht="18" customHeight="1" x14ac:dyDescent="0.2">
      <c r="A104" s="181" t="s">
        <v>105</v>
      </c>
      <c r="B104" s="190">
        <v>1.02</v>
      </c>
    </row>
    <row r="105" spans="1:2" s="155" customFormat="1" ht="18" customHeight="1" x14ac:dyDescent="0.2">
      <c r="A105" s="181" t="s">
        <v>105</v>
      </c>
      <c r="B105" s="190">
        <v>1.03</v>
      </c>
    </row>
    <row r="106" spans="1:2" s="155" customFormat="1" ht="18" customHeight="1" x14ac:dyDescent="0.2">
      <c r="A106" s="181" t="s">
        <v>105</v>
      </c>
      <c r="B106" s="190">
        <v>1.04</v>
      </c>
    </row>
    <row r="107" spans="1:2" s="155" customFormat="1" ht="18" customHeight="1" x14ac:dyDescent="0.2">
      <c r="A107" s="181" t="s">
        <v>105</v>
      </c>
      <c r="B107" s="190">
        <v>1.05</v>
      </c>
    </row>
    <row r="108" spans="1:2" s="155" customFormat="1" ht="18" customHeight="1" x14ac:dyDescent="0.2">
      <c r="A108" s="181" t="s">
        <v>105</v>
      </c>
      <c r="B108" s="190">
        <v>1.06</v>
      </c>
    </row>
    <row r="109" spans="1:2" s="155" customFormat="1" ht="18" customHeight="1" x14ac:dyDescent="0.2">
      <c r="A109" s="181" t="s">
        <v>105</v>
      </c>
      <c r="B109" s="190">
        <v>1.07</v>
      </c>
    </row>
    <row r="110" spans="1:2" s="155" customFormat="1" ht="18" customHeight="1" x14ac:dyDescent="0.2">
      <c r="A110" s="181" t="s">
        <v>105</v>
      </c>
      <c r="B110" s="190">
        <v>1.08</v>
      </c>
    </row>
    <row r="111" spans="1:2" s="155" customFormat="1" ht="18" customHeight="1" x14ac:dyDescent="0.2">
      <c r="A111" s="181" t="s">
        <v>105</v>
      </c>
      <c r="B111" s="190">
        <v>1.0900000000000001</v>
      </c>
    </row>
    <row r="112" spans="1:2" s="155" customFormat="1" ht="18" customHeight="1" x14ac:dyDescent="0.2">
      <c r="A112" s="181" t="s">
        <v>105</v>
      </c>
      <c r="B112" s="190">
        <v>1.1000000000000001</v>
      </c>
    </row>
    <row r="113" spans="1:2" s="155" customFormat="1" ht="18" customHeight="1" x14ac:dyDescent="0.2">
      <c r="A113" s="181" t="s">
        <v>105</v>
      </c>
      <c r="B113" s="190">
        <v>1.1100000000000001</v>
      </c>
    </row>
    <row r="114" spans="1:2" s="155" customFormat="1" ht="18" customHeight="1" x14ac:dyDescent="0.2">
      <c r="A114" s="181" t="s">
        <v>105</v>
      </c>
      <c r="B114" s="190">
        <v>1.1200000000000001</v>
      </c>
    </row>
    <row r="115" spans="1:2" s="155" customFormat="1" ht="18" customHeight="1" x14ac:dyDescent="0.2">
      <c r="A115" s="181" t="s">
        <v>105</v>
      </c>
      <c r="B115" s="190">
        <v>1.1299999999999999</v>
      </c>
    </row>
    <row r="116" spans="1:2" s="155" customFormat="1" ht="18" customHeight="1" x14ac:dyDescent="0.2">
      <c r="A116" s="181" t="s">
        <v>105</v>
      </c>
      <c r="B116" s="190">
        <v>1.1399999999999999</v>
      </c>
    </row>
    <row r="117" spans="1:2" s="155" customFormat="1" ht="18" customHeight="1" x14ac:dyDescent="0.2">
      <c r="A117" s="181" t="s">
        <v>105</v>
      </c>
      <c r="B117" s="190">
        <v>1.1499999999999999</v>
      </c>
    </row>
    <row r="118" spans="1:2" s="155" customFormat="1" ht="18" customHeight="1" x14ac:dyDescent="0.2">
      <c r="A118" s="181" t="s">
        <v>105</v>
      </c>
      <c r="B118" s="190">
        <v>1.1599999999999999</v>
      </c>
    </row>
    <row r="119" spans="1:2" s="155" customFormat="1" ht="18" customHeight="1" x14ac:dyDescent="0.2">
      <c r="A119" s="181" t="s">
        <v>105</v>
      </c>
      <c r="B119" s="190">
        <v>1.17</v>
      </c>
    </row>
    <row r="120" spans="1:2" s="155" customFormat="1" ht="18" customHeight="1" x14ac:dyDescent="0.2">
      <c r="A120" s="181" t="s">
        <v>105</v>
      </c>
      <c r="B120" s="190">
        <v>1.18</v>
      </c>
    </row>
    <row r="121" spans="1:2" s="155" customFormat="1" ht="18" customHeight="1" x14ac:dyDescent="0.2">
      <c r="A121" s="181" t="s">
        <v>105</v>
      </c>
      <c r="B121" s="190">
        <v>1.19</v>
      </c>
    </row>
    <row r="122" spans="1:2" s="155" customFormat="1" ht="18" customHeight="1" x14ac:dyDescent="0.2">
      <c r="A122" s="181" t="s">
        <v>105</v>
      </c>
      <c r="B122" s="190">
        <v>1.2</v>
      </c>
    </row>
    <row r="123" spans="1:2" s="155" customFormat="1" ht="18" customHeight="1" x14ac:dyDescent="0.2">
      <c r="A123" s="181" t="s">
        <v>105</v>
      </c>
      <c r="B123" s="190">
        <v>1.21</v>
      </c>
    </row>
    <row r="124" spans="1:2" s="155" customFormat="1" ht="18" customHeight="1" x14ac:dyDescent="0.2">
      <c r="A124" s="181" t="s">
        <v>105</v>
      </c>
      <c r="B124" s="190">
        <v>1.22</v>
      </c>
    </row>
    <row r="125" spans="1:2" s="155" customFormat="1" ht="18" customHeight="1" x14ac:dyDescent="0.2">
      <c r="A125" s="181" t="s">
        <v>105</v>
      </c>
      <c r="B125" s="190">
        <v>1.23</v>
      </c>
    </row>
    <row r="126" spans="1:2" s="155" customFormat="1" ht="18" customHeight="1" x14ac:dyDescent="0.2">
      <c r="A126" s="181" t="s">
        <v>105</v>
      </c>
      <c r="B126" s="190">
        <v>1.24</v>
      </c>
    </row>
    <row r="127" spans="1:2" s="155" customFormat="1" ht="18" customHeight="1" x14ac:dyDescent="0.2">
      <c r="A127" s="181" t="s">
        <v>105</v>
      </c>
      <c r="B127" s="190">
        <v>1.25</v>
      </c>
    </row>
    <row r="128" spans="1:2" s="155" customFormat="1" ht="18" customHeight="1" x14ac:dyDescent="0.2">
      <c r="A128" s="181" t="s">
        <v>105</v>
      </c>
      <c r="B128" s="190">
        <v>1.26</v>
      </c>
    </row>
    <row r="129" spans="1:2" s="155" customFormat="1" ht="18" customHeight="1" x14ac:dyDescent="0.2">
      <c r="A129" s="181" t="s">
        <v>105</v>
      </c>
      <c r="B129" s="190">
        <v>1.27</v>
      </c>
    </row>
    <row r="130" spans="1:2" s="155" customFormat="1" ht="18" customHeight="1" x14ac:dyDescent="0.2">
      <c r="A130" s="181" t="s">
        <v>105</v>
      </c>
      <c r="B130" s="190">
        <v>1.28</v>
      </c>
    </row>
    <row r="131" spans="1:2" s="155" customFormat="1" ht="18" customHeight="1" x14ac:dyDescent="0.2">
      <c r="A131" s="181" t="s">
        <v>105</v>
      </c>
      <c r="B131" s="190">
        <v>1.29</v>
      </c>
    </row>
    <row r="132" spans="1:2" s="155" customFormat="1" ht="18" customHeight="1" x14ac:dyDescent="0.2">
      <c r="A132" s="181" t="s">
        <v>105</v>
      </c>
      <c r="B132" s="190">
        <v>1.3</v>
      </c>
    </row>
    <row r="133" spans="1:2" s="155" customFormat="1" ht="18" customHeight="1" x14ac:dyDescent="0.2">
      <c r="A133" s="181" t="s">
        <v>105</v>
      </c>
      <c r="B133" s="190">
        <v>1.31</v>
      </c>
    </row>
    <row r="134" spans="1:2" s="155" customFormat="1" ht="18" customHeight="1" x14ac:dyDescent="0.2">
      <c r="A134" s="181" t="s">
        <v>105</v>
      </c>
      <c r="B134" s="190">
        <v>1.32</v>
      </c>
    </row>
    <row r="135" spans="1:2" s="155" customFormat="1" ht="18" customHeight="1" x14ac:dyDescent="0.2">
      <c r="A135" s="181" t="s">
        <v>105</v>
      </c>
      <c r="B135" s="190">
        <v>1.33</v>
      </c>
    </row>
    <row r="136" spans="1:2" s="155" customFormat="1" ht="18" customHeight="1" x14ac:dyDescent="0.2">
      <c r="A136" s="181" t="s">
        <v>105</v>
      </c>
      <c r="B136" s="190">
        <v>1.34</v>
      </c>
    </row>
    <row r="137" spans="1:2" s="155" customFormat="1" ht="18" customHeight="1" x14ac:dyDescent="0.2">
      <c r="A137" s="181" t="s">
        <v>105</v>
      </c>
      <c r="B137" s="190">
        <v>1.35</v>
      </c>
    </row>
    <row r="138" spans="1:2" s="155" customFormat="1" ht="18" customHeight="1" x14ac:dyDescent="0.2">
      <c r="A138" s="181" t="s">
        <v>105</v>
      </c>
      <c r="B138" s="190">
        <v>1.36</v>
      </c>
    </row>
    <row r="139" spans="1:2" s="155" customFormat="1" ht="18" customHeight="1" x14ac:dyDescent="0.2">
      <c r="A139" s="181" t="s">
        <v>105</v>
      </c>
      <c r="B139" s="190">
        <v>1.37</v>
      </c>
    </row>
    <row r="140" spans="1:2" s="155" customFormat="1" ht="18" customHeight="1" x14ac:dyDescent="0.2">
      <c r="A140" s="181" t="s">
        <v>105</v>
      </c>
      <c r="B140" s="190">
        <v>1.38</v>
      </c>
    </row>
    <row r="141" spans="1:2" s="155" customFormat="1" ht="18" customHeight="1" x14ac:dyDescent="0.2">
      <c r="A141" s="181" t="s">
        <v>105</v>
      </c>
      <c r="B141" s="190">
        <v>1.39</v>
      </c>
    </row>
    <row r="142" spans="1:2" s="155" customFormat="1" ht="18" customHeight="1" x14ac:dyDescent="0.2">
      <c r="A142" s="181" t="s">
        <v>105</v>
      </c>
      <c r="B142" s="190">
        <v>1.4</v>
      </c>
    </row>
    <row r="143" spans="1:2" s="155" customFormat="1" ht="18" customHeight="1" x14ac:dyDescent="0.2">
      <c r="A143" s="181" t="s">
        <v>105</v>
      </c>
      <c r="B143" s="190">
        <v>1.41</v>
      </c>
    </row>
    <row r="144" spans="1:2" s="155" customFormat="1" ht="18" customHeight="1" x14ac:dyDescent="0.2">
      <c r="A144" s="181" t="s">
        <v>105</v>
      </c>
      <c r="B144" s="190">
        <v>1.42</v>
      </c>
    </row>
    <row r="145" spans="1:2" s="155" customFormat="1" ht="18" customHeight="1" x14ac:dyDescent="0.2">
      <c r="A145" s="181" t="s">
        <v>105</v>
      </c>
      <c r="B145" s="190">
        <v>1.43</v>
      </c>
    </row>
    <row r="146" spans="1:2" s="155" customFormat="1" ht="18" customHeight="1" x14ac:dyDescent="0.2">
      <c r="A146" s="181" t="s">
        <v>105</v>
      </c>
      <c r="B146" s="190">
        <v>1.44</v>
      </c>
    </row>
    <row r="147" spans="1:2" s="155" customFormat="1" ht="18" customHeight="1" x14ac:dyDescent="0.2">
      <c r="A147" s="181" t="s">
        <v>104</v>
      </c>
      <c r="B147" s="190">
        <v>1.45</v>
      </c>
    </row>
    <row r="148" spans="1:2" s="155" customFormat="1" ht="18" customHeight="1" x14ac:dyDescent="0.2">
      <c r="A148" s="181" t="s">
        <v>104</v>
      </c>
      <c r="B148" s="190">
        <v>1.46</v>
      </c>
    </row>
    <row r="149" spans="1:2" s="155" customFormat="1" ht="18" customHeight="1" x14ac:dyDescent="0.2">
      <c r="A149" s="181" t="s">
        <v>104</v>
      </c>
      <c r="B149" s="190">
        <v>1.47</v>
      </c>
    </row>
    <row r="150" spans="1:2" s="155" customFormat="1" ht="18" customHeight="1" x14ac:dyDescent="0.2">
      <c r="A150" s="181" t="s">
        <v>104</v>
      </c>
      <c r="B150" s="190">
        <v>1.48</v>
      </c>
    </row>
    <row r="151" spans="1:2" s="155" customFormat="1" ht="18" customHeight="1" x14ac:dyDescent="0.2">
      <c r="A151" s="181" t="s">
        <v>104</v>
      </c>
      <c r="B151" s="190">
        <v>1.49</v>
      </c>
    </row>
    <row r="152" spans="1:2" s="155" customFormat="1" ht="18" customHeight="1" x14ac:dyDescent="0.2">
      <c r="A152" s="181" t="s">
        <v>104</v>
      </c>
      <c r="B152" s="190">
        <v>1.5</v>
      </c>
    </row>
    <row r="153" spans="1:2" s="155" customFormat="1" ht="18" customHeight="1" x14ac:dyDescent="0.2">
      <c r="A153" s="181" t="s">
        <v>104</v>
      </c>
      <c r="B153" s="190">
        <v>1.51</v>
      </c>
    </row>
    <row r="154" spans="1:2" s="155" customFormat="1" ht="18" customHeight="1" x14ac:dyDescent="0.2">
      <c r="A154" s="181" t="s">
        <v>104</v>
      </c>
      <c r="B154" s="190">
        <v>1.52</v>
      </c>
    </row>
    <row r="155" spans="1:2" s="155" customFormat="1" ht="18" customHeight="1" x14ac:dyDescent="0.2">
      <c r="A155" s="181" t="s">
        <v>104</v>
      </c>
      <c r="B155" s="190">
        <v>1.53</v>
      </c>
    </row>
    <row r="156" spans="1:2" s="155" customFormat="1" ht="18" customHeight="1" x14ac:dyDescent="0.2">
      <c r="A156" s="181" t="s">
        <v>104</v>
      </c>
      <c r="B156" s="190">
        <v>1.54</v>
      </c>
    </row>
    <row r="157" spans="1:2" s="155" customFormat="1" ht="18" customHeight="1" x14ac:dyDescent="0.2">
      <c r="A157" s="181" t="s">
        <v>104</v>
      </c>
      <c r="B157" s="190">
        <v>1.55</v>
      </c>
    </row>
    <row r="158" spans="1:2" s="155" customFormat="1" ht="18" customHeight="1" x14ac:dyDescent="0.2">
      <c r="A158" s="181" t="s">
        <v>104</v>
      </c>
      <c r="B158" s="190">
        <v>1.56</v>
      </c>
    </row>
    <row r="159" spans="1:2" s="155" customFormat="1" ht="18" customHeight="1" x14ac:dyDescent="0.2">
      <c r="A159" s="181" t="s">
        <v>104</v>
      </c>
      <c r="B159" s="190">
        <v>1.57</v>
      </c>
    </row>
    <row r="160" spans="1:2" s="155" customFormat="1" ht="18" customHeight="1" x14ac:dyDescent="0.2">
      <c r="A160" s="181" t="s">
        <v>104</v>
      </c>
      <c r="B160" s="190">
        <v>1.58</v>
      </c>
    </row>
    <row r="161" spans="1:2" s="155" customFormat="1" ht="18" customHeight="1" x14ac:dyDescent="0.2">
      <c r="A161" s="181" t="s">
        <v>104</v>
      </c>
      <c r="B161" s="190">
        <v>1.59</v>
      </c>
    </row>
    <row r="162" spans="1:2" s="155" customFormat="1" ht="18" customHeight="1" x14ac:dyDescent="0.2">
      <c r="A162" s="181" t="s">
        <v>104</v>
      </c>
      <c r="B162" s="190">
        <v>1.6</v>
      </c>
    </row>
    <row r="163" spans="1:2" s="155" customFormat="1" ht="18" customHeight="1" x14ac:dyDescent="0.2">
      <c r="A163" s="181" t="s">
        <v>104</v>
      </c>
      <c r="B163" s="190">
        <v>1.61</v>
      </c>
    </row>
    <row r="164" spans="1:2" s="155" customFormat="1" ht="18" customHeight="1" x14ac:dyDescent="0.2">
      <c r="A164" s="181" t="s">
        <v>104</v>
      </c>
      <c r="B164" s="190">
        <v>1.62</v>
      </c>
    </row>
    <row r="165" spans="1:2" s="155" customFormat="1" ht="18" customHeight="1" x14ac:dyDescent="0.2">
      <c r="A165" s="181" t="s">
        <v>104</v>
      </c>
      <c r="B165" s="190">
        <v>1.63</v>
      </c>
    </row>
    <row r="166" spans="1:2" s="155" customFormat="1" ht="18" customHeight="1" x14ac:dyDescent="0.2">
      <c r="A166" s="181" t="s">
        <v>104</v>
      </c>
      <c r="B166" s="190">
        <v>1.64</v>
      </c>
    </row>
    <row r="167" spans="1:2" s="155" customFormat="1" ht="18" customHeight="1" x14ac:dyDescent="0.2">
      <c r="A167" s="181" t="s">
        <v>104</v>
      </c>
      <c r="B167" s="190">
        <v>1.65</v>
      </c>
    </row>
    <row r="168" spans="1:2" s="155" customFormat="1" ht="18" customHeight="1" x14ac:dyDescent="0.2">
      <c r="A168" s="181" t="s">
        <v>104</v>
      </c>
      <c r="B168" s="190">
        <v>1.66</v>
      </c>
    </row>
    <row r="169" spans="1:2" s="155" customFormat="1" ht="18" customHeight="1" x14ac:dyDescent="0.2">
      <c r="A169" s="181" t="s">
        <v>104</v>
      </c>
      <c r="B169" s="190">
        <v>1.67</v>
      </c>
    </row>
    <row r="170" spans="1:2" s="155" customFormat="1" ht="18" customHeight="1" x14ac:dyDescent="0.2">
      <c r="A170" s="181" t="s">
        <v>104</v>
      </c>
      <c r="B170" s="190">
        <v>1.68</v>
      </c>
    </row>
    <row r="171" spans="1:2" s="155" customFormat="1" ht="18" customHeight="1" x14ac:dyDescent="0.2">
      <c r="A171" s="181" t="s">
        <v>104</v>
      </c>
      <c r="B171" s="190">
        <v>1.69</v>
      </c>
    </row>
    <row r="172" spans="1:2" s="155" customFormat="1" ht="18" customHeight="1" x14ac:dyDescent="0.2">
      <c r="A172" s="181" t="s">
        <v>104</v>
      </c>
      <c r="B172" s="190">
        <v>1.7</v>
      </c>
    </row>
    <row r="173" spans="1:2" s="155" customFormat="1" ht="18" customHeight="1" x14ac:dyDescent="0.2">
      <c r="A173" s="181" t="s">
        <v>104</v>
      </c>
      <c r="B173" s="190">
        <v>1.71</v>
      </c>
    </row>
    <row r="174" spans="1:2" s="155" customFormat="1" ht="18" customHeight="1" x14ac:dyDescent="0.2">
      <c r="A174" s="181" t="s">
        <v>104</v>
      </c>
      <c r="B174" s="190">
        <v>1.72</v>
      </c>
    </row>
    <row r="175" spans="1:2" s="155" customFormat="1" ht="18" customHeight="1" x14ac:dyDescent="0.2">
      <c r="A175" s="181" t="s">
        <v>104</v>
      </c>
      <c r="B175" s="190">
        <v>1.73</v>
      </c>
    </row>
    <row r="176" spans="1:2" s="155" customFormat="1" ht="18" customHeight="1" x14ac:dyDescent="0.2">
      <c r="A176" s="181" t="s">
        <v>104</v>
      </c>
      <c r="B176" s="190">
        <v>1.74</v>
      </c>
    </row>
    <row r="177" spans="1:2" s="155" customFormat="1" ht="18" customHeight="1" x14ac:dyDescent="0.2">
      <c r="A177" s="181" t="s">
        <v>104</v>
      </c>
      <c r="B177" s="190">
        <v>1.75</v>
      </c>
    </row>
    <row r="178" spans="1:2" s="155" customFormat="1" ht="18" customHeight="1" x14ac:dyDescent="0.2">
      <c r="A178" s="181" t="s">
        <v>104</v>
      </c>
      <c r="B178" s="190">
        <v>1.76</v>
      </c>
    </row>
    <row r="179" spans="1:2" s="155" customFormat="1" ht="18" customHeight="1" x14ac:dyDescent="0.2">
      <c r="A179" s="181" t="s">
        <v>104</v>
      </c>
      <c r="B179" s="190">
        <v>1.77</v>
      </c>
    </row>
    <row r="180" spans="1:2" s="155" customFormat="1" ht="18" customHeight="1" x14ac:dyDescent="0.2">
      <c r="A180" s="181" t="s">
        <v>104</v>
      </c>
      <c r="B180" s="190">
        <v>1.78</v>
      </c>
    </row>
    <row r="181" spans="1:2" s="155" customFormat="1" ht="18" customHeight="1" x14ac:dyDescent="0.2">
      <c r="A181" s="181" t="s">
        <v>104</v>
      </c>
      <c r="B181" s="190">
        <v>1.79</v>
      </c>
    </row>
    <row r="182" spans="1:2" s="155" customFormat="1" ht="18" customHeight="1" x14ac:dyDescent="0.2">
      <c r="A182" s="181" t="s">
        <v>104</v>
      </c>
      <c r="B182" s="190">
        <v>1.8</v>
      </c>
    </row>
    <row r="183" spans="1:2" s="155" customFormat="1" ht="18" customHeight="1" x14ac:dyDescent="0.2">
      <c r="A183" s="181" t="s">
        <v>104</v>
      </c>
      <c r="B183" s="190">
        <v>1.81</v>
      </c>
    </row>
    <row r="184" spans="1:2" s="155" customFormat="1" ht="18" customHeight="1" x14ac:dyDescent="0.2">
      <c r="A184" s="181" t="s">
        <v>104</v>
      </c>
      <c r="B184" s="190">
        <v>1.82</v>
      </c>
    </row>
    <row r="185" spans="1:2" s="155" customFormat="1" ht="18" customHeight="1" x14ac:dyDescent="0.2">
      <c r="A185" s="181" t="s">
        <v>104</v>
      </c>
      <c r="B185" s="190">
        <v>1.83</v>
      </c>
    </row>
    <row r="186" spans="1:2" s="155" customFormat="1" ht="18" customHeight="1" x14ac:dyDescent="0.2">
      <c r="A186" s="181" t="s">
        <v>104</v>
      </c>
      <c r="B186" s="190">
        <v>1.84</v>
      </c>
    </row>
    <row r="187" spans="1:2" s="155" customFormat="1" ht="18" customHeight="1" x14ac:dyDescent="0.2">
      <c r="A187" s="181" t="s">
        <v>104</v>
      </c>
      <c r="B187" s="190">
        <v>1.85</v>
      </c>
    </row>
    <row r="188" spans="1:2" s="155" customFormat="1" ht="18" customHeight="1" x14ac:dyDescent="0.2">
      <c r="A188" s="181" t="s">
        <v>104</v>
      </c>
      <c r="B188" s="190">
        <v>1.86</v>
      </c>
    </row>
    <row r="189" spans="1:2" s="155" customFormat="1" ht="18" customHeight="1" x14ac:dyDescent="0.2">
      <c r="A189" s="181" t="s">
        <v>104</v>
      </c>
      <c r="B189" s="190">
        <v>1.87</v>
      </c>
    </row>
    <row r="190" spans="1:2" s="155" customFormat="1" ht="18" customHeight="1" x14ac:dyDescent="0.2">
      <c r="A190" s="181" t="s">
        <v>104</v>
      </c>
      <c r="B190" s="190">
        <v>1.88</v>
      </c>
    </row>
    <row r="191" spans="1:2" s="155" customFormat="1" ht="18" customHeight="1" x14ac:dyDescent="0.2">
      <c r="A191" s="181" t="s">
        <v>104</v>
      </c>
      <c r="B191" s="190">
        <v>1.89</v>
      </c>
    </row>
    <row r="192" spans="1:2" s="155" customFormat="1" ht="18" customHeight="1" x14ac:dyDescent="0.2">
      <c r="A192" s="181" t="s">
        <v>104</v>
      </c>
      <c r="B192" s="190">
        <v>1.9</v>
      </c>
    </row>
    <row r="193" spans="1:2" s="155" customFormat="1" ht="18" customHeight="1" x14ac:dyDescent="0.2">
      <c r="A193" s="181" t="s">
        <v>104</v>
      </c>
      <c r="B193" s="190">
        <v>1.91</v>
      </c>
    </row>
    <row r="194" spans="1:2" s="155" customFormat="1" ht="18" customHeight="1" x14ac:dyDescent="0.2">
      <c r="A194" s="181" t="s">
        <v>104</v>
      </c>
      <c r="B194" s="190">
        <v>1.92</v>
      </c>
    </row>
    <row r="195" spans="1:2" s="155" customFormat="1" ht="18" customHeight="1" x14ac:dyDescent="0.2">
      <c r="A195" s="181" t="s">
        <v>104</v>
      </c>
      <c r="B195" s="190">
        <v>1.93</v>
      </c>
    </row>
    <row r="196" spans="1:2" s="155" customFormat="1" ht="18" customHeight="1" x14ac:dyDescent="0.2">
      <c r="A196" s="181" t="s">
        <v>104</v>
      </c>
      <c r="B196" s="190">
        <v>1.94</v>
      </c>
    </row>
    <row r="197" spans="1:2" s="155" customFormat="1" ht="18" customHeight="1" x14ac:dyDescent="0.2">
      <c r="A197" s="181" t="s">
        <v>104</v>
      </c>
      <c r="B197" s="190">
        <v>1.95</v>
      </c>
    </row>
    <row r="198" spans="1:2" s="155" customFormat="1" ht="18" customHeight="1" x14ac:dyDescent="0.2">
      <c r="A198" s="181" t="s">
        <v>104</v>
      </c>
      <c r="B198" s="190">
        <v>1.96</v>
      </c>
    </row>
    <row r="199" spans="1:2" s="155" customFormat="1" ht="18" customHeight="1" x14ac:dyDescent="0.2">
      <c r="A199" s="181" t="s">
        <v>104</v>
      </c>
      <c r="B199" s="190">
        <v>1.97</v>
      </c>
    </row>
    <row r="200" spans="1:2" s="155" customFormat="1" ht="18" customHeight="1" x14ac:dyDescent="0.2">
      <c r="A200" s="181" t="s">
        <v>104</v>
      </c>
      <c r="B200" s="190">
        <v>1.98</v>
      </c>
    </row>
    <row r="201" spans="1:2" s="155" customFormat="1" ht="18" customHeight="1" x14ac:dyDescent="0.2">
      <c r="A201" s="181" t="s">
        <v>104</v>
      </c>
      <c r="B201" s="190">
        <v>1.99</v>
      </c>
    </row>
    <row r="202" spans="1:2" s="155" customFormat="1" ht="18" customHeight="1" x14ac:dyDescent="0.2">
      <c r="A202" s="181" t="s">
        <v>104</v>
      </c>
      <c r="B202" s="190">
        <v>2</v>
      </c>
    </row>
    <row r="203" spans="1:2" s="155" customFormat="1" ht="18" customHeight="1" x14ac:dyDescent="0.2">
      <c r="A203" s="181" t="s">
        <v>104</v>
      </c>
      <c r="B203" s="190">
        <v>2.0099999999999998</v>
      </c>
    </row>
    <row r="204" spans="1:2" s="155" customFormat="1" ht="18" customHeight="1" x14ac:dyDescent="0.2">
      <c r="A204" s="181" t="s">
        <v>104</v>
      </c>
      <c r="B204" s="190">
        <v>2.02</v>
      </c>
    </row>
    <row r="205" spans="1:2" s="155" customFormat="1" ht="18" customHeight="1" x14ac:dyDescent="0.2">
      <c r="A205" s="181" t="s">
        <v>104</v>
      </c>
      <c r="B205" s="190">
        <v>2.0299999999999998</v>
      </c>
    </row>
    <row r="206" spans="1:2" s="155" customFormat="1" ht="18" customHeight="1" x14ac:dyDescent="0.2">
      <c r="A206" s="181" t="s">
        <v>104</v>
      </c>
      <c r="B206" s="190">
        <v>2.04</v>
      </c>
    </row>
    <row r="207" spans="1:2" s="155" customFormat="1" ht="18" customHeight="1" x14ac:dyDescent="0.2">
      <c r="A207" s="181" t="s">
        <v>104</v>
      </c>
      <c r="B207" s="190">
        <v>2.0499999999999998</v>
      </c>
    </row>
    <row r="208" spans="1:2" s="155" customFormat="1" ht="18" customHeight="1" x14ac:dyDescent="0.2">
      <c r="A208" s="181" t="s">
        <v>104</v>
      </c>
      <c r="B208" s="190">
        <v>2.06</v>
      </c>
    </row>
    <row r="209" spans="1:2" s="155" customFormat="1" ht="18" customHeight="1" x14ac:dyDescent="0.2">
      <c r="A209" s="181" t="s">
        <v>104</v>
      </c>
      <c r="B209" s="190">
        <v>2.0699999999999998</v>
      </c>
    </row>
    <row r="210" spans="1:2" s="155" customFormat="1" ht="18" customHeight="1" x14ac:dyDescent="0.2">
      <c r="A210" s="181" t="s">
        <v>104</v>
      </c>
      <c r="B210" s="190">
        <v>2.08</v>
      </c>
    </row>
    <row r="211" spans="1:2" s="155" customFormat="1" ht="18" customHeight="1" x14ac:dyDescent="0.2">
      <c r="A211" s="181" t="s">
        <v>104</v>
      </c>
      <c r="B211" s="190">
        <v>2.09</v>
      </c>
    </row>
    <row r="212" spans="1:2" s="155" customFormat="1" ht="18" customHeight="1" x14ac:dyDescent="0.2">
      <c r="A212" s="181" t="s">
        <v>104</v>
      </c>
      <c r="B212" s="190">
        <v>2.1</v>
      </c>
    </row>
    <row r="213" spans="1:2" s="155" customFormat="1" ht="18" customHeight="1" x14ac:dyDescent="0.2">
      <c r="A213" s="181" t="s">
        <v>104</v>
      </c>
      <c r="B213" s="190">
        <v>2.11</v>
      </c>
    </row>
    <row r="214" spans="1:2" s="155" customFormat="1" ht="18" customHeight="1" x14ac:dyDescent="0.2">
      <c r="A214" s="181" t="s">
        <v>104</v>
      </c>
      <c r="B214" s="190">
        <v>2.12</v>
      </c>
    </row>
    <row r="215" spans="1:2" s="155" customFormat="1" ht="18" customHeight="1" x14ac:dyDescent="0.2">
      <c r="A215" s="181" t="s">
        <v>104</v>
      </c>
      <c r="B215" s="190">
        <v>2.13</v>
      </c>
    </row>
    <row r="216" spans="1:2" s="155" customFormat="1" ht="18" customHeight="1" x14ac:dyDescent="0.2">
      <c r="A216" s="181" t="s">
        <v>104</v>
      </c>
      <c r="B216" s="190">
        <v>2.14</v>
      </c>
    </row>
    <row r="217" spans="1:2" s="155" customFormat="1" ht="18" customHeight="1" x14ac:dyDescent="0.2">
      <c r="A217" s="181" t="s">
        <v>104</v>
      </c>
      <c r="B217" s="190">
        <v>2.15</v>
      </c>
    </row>
    <row r="218" spans="1:2" s="155" customFormat="1" ht="18" customHeight="1" x14ac:dyDescent="0.2">
      <c r="A218" s="181" t="s">
        <v>104</v>
      </c>
      <c r="B218" s="190">
        <v>2.16</v>
      </c>
    </row>
    <row r="219" spans="1:2" s="155" customFormat="1" ht="18" customHeight="1" x14ac:dyDescent="0.2">
      <c r="A219" s="181" t="s">
        <v>104</v>
      </c>
      <c r="B219" s="190">
        <v>2.17</v>
      </c>
    </row>
    <row r="220" spans="1:2" s="155" customFormat="1" ht="18" customHeight="1" x14ac:dyDescent="0.2">
      <c r="A220" s="181" t="s">
        <v>104</v>
      </c>
      <c r="B220" s="190">
        <v>2.1800000000000002</v>
      </c>
    </row>
    <row r="221" spans="1:2" s="155" customFormat="1" ht="18" customHeight="1" x14ac:dyDescent="0.2">
      <c r="A221" s="181" t="s">
        <v>104</v>
      </c>
      <c r="B221" s="190">
        <v>2.19</v>
      </c>
    </row>
    <row r="222" spans="1:2" s="155" customFormat="1" ht="18" customHeight="1" x14ac:dyDescent="0.2">
      <c r="A222" s="181" t="s">
        <v>104</v>
      </c>
      <c r="B222" s="190">
        <v>2.2000000000000002</v>
      </c>
    </row>
    <row r="223" spans="1:2" s="155" customFormat="1" ht="18" customHeight="1" x14ac:dyDescent="0.2">
      <c r="A223" s="181" t="s">
        <v>104</v>
      </c>
      <c r="B223" s="190">
        <v>2.21</v>
      </c>
    </row>
    <row r="224" spans="1:2" s="155" customFormat="1" ht="18" customHeight="1" x14ac:dyDescent="0.2">
      <c r="A224" s="181" t="s">
        <v>104</v>
      </c>
      <c r="B224" s="190">
        <v>2.2200000000000002</v>
      </c>
    </row>
    <row r="225" spans="1:2" s="155" customFormat="1" ht="18" customHeight="1" x14ac:dyDescent="0.2">
      <c r="A225" s="181" t="s">
        <v>104</v>
      </c>
      <c r="B225" s="190">
        <v>2.23</v>
      </c>
    </row>
    <row r="226" spans="1:2" s="155" customFormat="1" ht="18" customHeight="1" x14ac:dyDescent="0.2">
      <c r="A226" s="181" t="s">
        <v>104</v>
      </c>
      <c r="B226" s="190">
        <v>2.2400000000000002</v>
      </c>
    </row>
    <row r="227" spans="1:2" s="155" customFormat="1" ht="18" customHeight="1" x14ac:dyDescent="0.2">
      <c r="A227" s="181" t="s">
        <v>104</v>
      </c>
      <c r="B227" s="190">
        <v>2.25</v>
      </c>
    </row>
    <row r="228" spans="1:2" s="155" customFormat="1" ht="18" customHeight="1" x14ac:dyDescent="0.2">
      <c r="A228" s="181" t="s">
        <v>104</v>
      </c>
      <c r="B228" s="190">
        <v>2.2599999999999998</v>
      </c>
    </row>
    <row r="229" spans="1:2" s="155" customFormat="1" ht="18" customHeight="1" x14ac:dyDescent="0.2">
      <c r="A229" s="181" t="s">
        <v>104</v>
      </c>
      <c r="B229" s="190">
        <v>2.27</v>
      </c>
    </row>
    <row r="230" spans="1:2" s="155" customFormat="1" ht="18" customHeight="1" x14ac:dyDescent="0.2">
      <c r="A230" s="181" t="s">
        <v>104</v>
      </c>
      <c r="B230" s="190">
        <v>2.2799999999999998</v>
      </c>
    </row>
    <row r="231" spans="1:2" s="155" customFormat="1" ht="18" customHeight="1" x14ac:dyDescent="0.2">
      <c r="A231" s="181" t="s">
        <v>104</v>
      </c>
      <c r="B231" s="190">
        <v>2.29</v>
      </c>
    </row>
    <row r="232" spans="1:2" s="155" customFormat="1" ht="18" customHeight="1" x14ac:dyDescent="0.2">
      <c r="A232" s="181" t="s">
        <v>104</v>
      </c>
      <c r="B232" s="190">
        <v>2.2999999999999998</v>
      </c>
    </row>
    <row r="233" spans="1:2" s="155" customFormat="1" ht="18" customHeight="1" x14ac:dyDescent="0.2">
      <c r="A233" s="181" t="s">
        <v>104</v>
      </c>
      <c r="B233" s="190">
        <v>2.31</v>
      </c>
    </row>
    <row r="234" spans="1:2" s="155" customFormat="1" ht="18" customHeight="1" x14ac:dyDescent="0.2">
      <c r="A234" s="181" t="s">
        <v>104</v>
      </c>
      <c r="B234" s="190">
        <v>2.3199999999999998</v>
      </c>
    </row>
    <row r="235" spans="1:2" s="155" customFormat="1" ht="18" customHeight="1" x14ac:dyDescent="0.2">
      <c r="A235" s="181" t="s">
        <v>104</v>
      </c>
      <c r="B235" s="190">
        <v>2.33</v>
      </c>
    </row>
    <row r="236" spans="1:2" s="155" customFormat="1" ht="18" customHeight="1" x14ac:dyDescent="0.2">
      <c r="A236" s="181" t="s">
        <v>104</v>
      </c>
      <c r="B236" s="190">
        <v>2.34</v>
      </c>
    </row>
    <row r="237" spans="1:2" s="155" customFormat="1" ht="18" customHeight="1" x14ac:dyDescent="0.2">
      <c r="A237" s="181" t="s">
        <v>104</v>
      </c>
      <c r="B237" s="190">
        <v>2.35</v>
      </c>
    </row>
    <row r="238" spans="1:2" s="155" customFormat="1" ht="18" customHeight="1" x14ac:dyDescent="0.2">
      <c r="A238" s="181" t="s">
        <v>104</v>
      </c>
      <c r="B238" s="190">
        <v>2.36</v>
      </c>
    </row>
    <row r="239" spans="1:2" s="155" customFormat="1" ht="18" customHeight="1" x14ac:dyDescent="0.2">
      <c r="A239" s="181" t="s">
        <v>104</v>
      </c>
      <c r="B239" s="190">
        <v>2.37</v>
      </c>
    </row>
    <row r="240" spans="1:2" s="155" customFormat="1" ht="18" customHeight="1" x14ac:dyDescent="0.2">
      <c r="A240" s="181" t="s">
        <v>104</v>
      </c>
      <c r="B240" s="190">
        <v>2.38</v>
      </c>
    </row>
    <row r="241" spans="1:2" s="155" customFormat="1" ht="18" customHeight="1" x14ac:dyDescent="0.2">
      <c r="A241" s="181" t="s">
        <v>104</v>
      </c>
      <c r="B241" s="190">
        <v>2.39</v>
      </c>
    </row>
    <row r="242" spans="1:2" s="155" customFormat="1" ht="18" customHeight="1" x14ac:dyDescent="0.2">
      <c r="A242" s="181" t="s">
        <v>104</v>
      </c>
      <c r="B242" s="190">
        <v>2.4</v>
      </c>
    </row>
    <row r="243" spans="1:2" s="155" customFormat="1" ht="18" customHeight="1" x14ac:dyDescent="0.2">
      <c r="A243" s="181" t="s">
        <v>104</v>
      </c>
      <c r="B243" s="190">
        <v>2.41</v>
      </c>
    </row>
    <row r="244" spans="1:2" s="155" customFormat="1" ht="18" customHeight="1" x14ac:dyDescent="0.2">
      <c r="A244" s="181" t="s">
        <v>104</v>
      </c>
      <c r="B244" s="190">
        <v>2.42</v>
      </c>
    </row>
    <row r="245" spans="1:2" s="155" customFormat="1" ht="18" customHeight="1" x14ac:dyDescent="0.2">
      <c r="A245" s="181" t="s">
        <v>104</v>
      </c>
      <c r="B245" s="190">
        <v>2.4300000000000002</v>
      </c>
    </row>
    <row r="246" spans="1:2" s="155" customFormat="1" ht="18" customHeight="1" x14ac:dyDescent="0.2">
      <c r="A246" s="181" t="s">
        <v>104</v>
      </c>
      <c r="B246" s="190">
        <v>2.44</v>
      </c>
    </row>
    <row r="247" spans="1:2" s="155" customFormat="1" ht="18" customHeight="1" x14ac:dyDescent="0.2">
      <c r="A247" s="181" t="s">
        <v>103</v>
      </c>
      <c r="B247" s="190">
        <v>2.4500000000000002</v>
      </c>
    </row>
    <row r="248" spans="1:2" s="155" customFormat="1" ht="18" customHeight="1" x14ac:dyDescent="0.2">
      <c r="A248" s="181" t="s">
        <v>103</v>
      </c>
      <c r="B248" s="190">
        <v>2.46</v>
      </c>
    </row>
    <row r="249" spans="1:2" s="155" customFormat="1" ht="18" customHeight="1" x14ac:dyDescent="0.2">
      <c r="A249" s="181" t="s">
        <v>103</v>
      </c>
      <c r="B249" s="190">
        <v>2.4700000000000002</v>
      </c>
    </row>
    <row r="250" spans="1:2" s="155" customFormat="1" ht="18" customHeight="1" x14ac:dyDescent="0.2">
      <c r="A250" s="181" t="s">
        <v>103</v>
      </c>
      <c r="B250" s="190">
        <v>2.48</v>
      </c>
    </row>
    <row r="251" spans="1:2" s="155" customFormat="1" ht="18" customHeight="1" x14ac:dyDescent="0.2">
      <c r="A251" s="181" t="s">
        <v>103</v>
      </c>
      <c r="B251" s="190">
        <v>2.4900000000000002</v>
      </c>
    </row>
    <row r="252" spans="1:2" s="155" customFormat="1" ht="18" customHeight="1" x14ac:dyDescent="0.2">
      <c r="A252" s="181" t="s">
        <v>103</v>
      </c>
      <c r="B252" s="190">
        <v>2.5</v>
      </c>
    </row>
    <row r="253" spans="1:2" s="155" customFormat="1" ht="18" customHeight="1" x14ac:dyDescent="0.2">
      <c r="A253" s="181" t="s">
        <v>103</v>
      </c>
      <c r="B253" s="190">
        <v>2.5099999999999998</v>
      </c>
    </row>
    <row r="254" spans="1:2" s="155" customFormat="1" ht="18" customHeight="1" x14ac:dyDescent="0.2">
      <c r="A254" s="181" t="s">
        <v>103</v>
      </c>
      <c r="B254" s="190">
        <v>2.52</v>
      </c>
    </row>
    <row r="255" spans="1:2" s="155" customFormat="1" ht="18" customHeight="1" x14ac:dyDescent="0.2">
      <c r="A255" s="181" t="s">
        <v>103</v>
      </c>
      <c r="B255" s="190">
        <v>2.5299999999999998</v>
      </c>
    </row>
    <row r="256" spans="1:2" s="155" customFormat="1" ht="18" customHeight="1" x14ac:dyDescent="0.2">
      <c r="A256" s="181" t="s">
        <v>103</v>
      </c>
      <c r="B256" s="190">
        <v>2.54</v>
      </c>
    </row>
    <row r="257" spans="1:2" s="155" customFormat="1" ht="18" customHeight="1" x14ac:dyDescent="0.2">
      <c r="A257" s="181" t="s">
        <v>103</v>
      </c>
      <c r="B257" s="190">
        <v>2.5499999999999998</v>
      </c>
    </row>
    <row r="258" spans="1:2" s="155" customFormat="1" ht="18" customHeight="1" x14ac:dyDescent="0.2">
      <c r="A258" s="181" t="s">
        <v>103</v>
      </c>
      <c r="B258" s="190">
        <v>2.56</v>
      </c>
    </row>
    <row r="259" spans="1:2" s="155" customFormat="1" ht="18" customHeight="1" x14ac:dyDescent="0.2">
      <c r="A259" s="181" t="s">
        <v>103</v>
      </c>
      <c r="B259" s="190">
        <v>2.57</v>
      </c>
    </row>
    <row r="260" spans="1:2" s="155" customFormat="1" ht="18" customHeight="1" x14ac:dyDescent="0.2">
      <c r="A260" s="181" t="s">
        <v>103</v>
      </c>
      <c r="B260" s="190">
        <v>2.58</v>
      </c>
    </row>
    <row r="261" spans="1:2" s="155" customFormat="1" ht="18" customHeight="1" x14ac:dyDescent="0.2">
      <c r="A261" s="181" t="s">
        <v>103</v>
      </c>
      <c r="B261" s="190">
        <v>2.59</v>
      </c>
    </row>
    <row r="262" spans="1:2" s="155" customFormat="1" ht="18" customHeight="1" x14ac:dyDescent="0.2">
      <c r="A262" s="181" t="s">
        <v>103</v>
      </c>
      <c r="B262" s="190">
        <v>2.6</v>
      </c>
    </row>
    <row r="263" spans="1:2" s="155" customFormat="1" ht="18" customHeight="1" x14ac:dyDescent="0.2">
      <c r="A263" s="181" t="s">
        <v>103</v>
      </c>
      <c r="B263" s="190">
        <v>2.61</v>
      </c>
    </row>
    <row r="264" spans="1:2" s="155" customFormat="1" ht="18" customHeight="1" x14ac:dyDescent="0.2">
      <c r="A264" s="181" t="s">
        <v>103</v>
      </c>
      <c r="B264" s="190">
        <v>2.62</v>
      </c>
    </row>
    <row r="265" spans="1:2" s="155" customFormat="1" ht="18" customHeight="1" x14ac:dyDescent="0.2">
      <c r="A265" s="181" t="s">
        <v>103</v>
      </c>
      <c r="B265" s="190">
        <v>2.63</v>
      </c>
    </row>
    <row r="266" spans="1:2" s="155" customFormat="1" ht="18" customHeight="1" x14ac:dyDescent="0.2">
      <c r="A266" s="181" t="s">
        <v>103</v>
      </c>
      <c r="B266" s="190">
        <v>2.64</v>
      </c>
    </row>
    <row r="267" spans="1:2" s="155" customFormat="1" ht="18" customHeight="1" x14ac:dyDescent="0.2">
      <c r="A267" s="181" t="s">
        <v>103</v>
      </c>
      <c r="B267" s="190">
        <v>2.65</v>
      </c>
    </row>
    <row r="268" spans="1:2" s="155" customFormat="1" ht="18" customHeight="1" x14ac:dyDescent="0.2">
      <c r="A268" s="181" t="s">
        <v>103</v>
      </c>
      <c r="B268" s="190">
        <v>2.66</v>
      </c>
    </row>
    <row r="269" spans="1:2" s="155" customFormat="1" ht="18" customHeight="1" x14ac:dyDescent="0.2">
      <c r="A269" s="181" t="s">
        <v>103</v>
      </c>
      <c r="B269" s="190">
        <v>2.67</v>
      </c>
    </row>
    <row r="270" spans="1:2" s="155" customFormat="1" ht="18" customHeight="1" x14ac:dyDescent="0.2">
      <c r="A270" s="181" t="s">
        <v>103</v>
      </c>
      <c r="B270" s="190">
        <v>2.68</v>
      </c>
    </row>
    <row r="271" spans="1:2" s="155" customFormat="1" ht="18" customHeight="1" x14ac:dyDescent="0.2">
      <c r="A271" s="181" t="s">
        <v>103</v>
      </c>
      <c r="B271" s="190">
        <v>2.69</v>
      </c>
    </row>
    <row r="272" spans="1:2" s="155" customFormat="1" ht="18" customHeight="1" x14ac:dyDescent="0.2">
      <c r="A272" s="181" t="s">
        <v>103</v>
      </c>
      <c r="B272" s="190">
        <v>2.7</v>
      </c>
    </row>
    <row r="273" spans="1:2" s="155" customFormat="1" ht="18" customHeight="1" x14ac:dyDescent="0.2">
      <c r="A273" s="181" t="s">
        <v>103</v>
      </c>
      <c r="B273" s="190">
        <v>2.71</v>
      </c>
    </row>
    <row r="274" spans="1:2" s="155" customFormat="1" ht="18" customHeight="1" x14ac:dyDescent="0.2">
      <c r="A274" s="181" t="s">
        <v>103</v>
      </c>
      <c r="B274" s="190">
        <v>2.72</v>
      </c>
    </row>
    <row r="275" spans="1:2" s="155" customFormat="1" ht="18" customHeight="1" x14ac:dyDescent="0.2">
      <c r="A275" s="181" t="s">
        <v>103</v>
      </c>
      <c r="B275" s="190">
        <v>2.73</v>
      </c>
    </row>
    <row r="276" spans="1:2" s="155" customFormat="1" ht="18" customHeight="1" x14ac:dyDescent="0.2">
      <c r="A276" s="181" t="s">
        <v>103</v>
      </c>
      <c r="B276" s="190">
        <v>2.74</v>
      </c>
    </row>
    <row r="277" spans="1:2" s="155" customFormat="1" ht="18" customHeight="1" x14ac:dyDescent="0.2">
      <c r="A277" s="181" t="s">
        <v>103</v>
      </c>
      <c r="B277" s="190">
        <v>2.75</v>
      </c>
    </row>
    <row r="278" spans="1:2" s="155" customFormat="1" ht="18" customHeight="1" x14ac:dyDescent="0.2">
      <c r="A278" s="181" t="s">
        <v>103</v>
      </c>
      <c r="B278" s="190">
        <v>2.76</v>
      </c>
    </row>
    <row r="279" spans="1:2" s="155" customFormat="1" ht="18" customHeight="1" x14ac:dyDescent="0.2">
      <c r="A279" s="181" t="s">
        <v>103</v>
      </c>
      <c r="B279" s="190">
        <v>2.77</v>
      </c>
    </row>
    <row r="280" spans="1:2" s="155" customFormat="1" ht="18" customHeight="1" x14ac:dyDescent="0.2">
      <c r="A280" s="181" t="s">
        <v>103</v>
      </c>
      <c r="B280" s="190">
        <v>2.78</v>
      </c>
    </row>
    <row r="281" spans="1:2" s="155" customFormat="1" ht="18" customHeight="1" x14ac:dyDescent="0.2">
      <c r="A281" s="181" t="s">
        <v>103</v>
      </c>
      <c r="B281" s="190">
        <v>2.79</v>
      </c>
    </row>
    <row r="282" spans="1:2" s="155" customFormat="1" ht="18" customHeight="1" x14ac:dyDescent="0.2">
      <c r="A282" s="181" t="s">
        <v>103</v>
      </c>
      <c r="B282" s="190">
        <v>2.8</v>
      </c>
    </row>
    <row r="283" spans="1:2" s="155" customFormat="1" ht="18" customHeight="1" x14ac:dyDescent="0.2">
      <c r="A283" s="181" t="s">
        <v>103</v>
      </c>
      <c r="B283" s="190">
        <v>2.81</v>
      </c>
    </row>
    <row r="284" spans="1:2" s="155" customFormat="1" ht="18" customHeight="1" x14ac:dyDescent="0.2">
      <c r="A284" s="181" t="s">
        <v>103</v>
      </c>
      <c r="B284" s="190">
        <v>2.82</v>
      </c>
    </row>
    <row r="285" spans="1:2" s="155" customFormat="1" ht="18" customHeight="1" x14ac:dyDescent="0.2">
      <c r="A285" s="181" t="s">
        <v>103</v>
      </c>
      <c r="B285" s="190">
        <v>2.83</v>
      </c>
    </row>
    <row r="286" spans="1:2" s="155" customFormat="1" ht="18" customHeight="1" x14ac:dyDescent="0.2">
      <c r="A286" s="181" t="s">
        <v>103</v>
      </c>
      <c r="B286" s="190">
        <v>2.84</v>
      </c>
    </row>
    <row r="287" spans="1:2" s="155" customFormat="1" ht="18" customHeight="1" x14ac:dyDescent="0.2">
      <c r="A287" s="181" t="s">
        <v>103</v>
      </c>
      <c r="B287" s="190">
        <v>2.85</v>
      </c>
    </row>
    <row r="288" spans="1:2" s="155" customFormat="1" ht="18" customHeight="1" x14ac:dyDescent="0.2">
      <c r="A288" s="181" t="s">
        <v>103</v>
      </c>
      <c r="B288" s="190">
        <v>2.86</v>
      </c>
    </row>
    <row r="289" spans="1:2" s="155" customFormat="1" ht="18" customHeight="1" x14ac:dyDescent="0.2">
      <c r="A289" s="181" t="s">
        <v>103</v>
      </c>
      <c r="B289" s="190">
        <v>2.87</v>
      </c>
    </row>
    <row r="290" spans="1:2" s="155" customFormat="1" ht="18" customHeight="1" x14ac:dyDescent="0.2">
      <c r="A290" s="181" t="s">
        <v>103</v>
      </c>
      <c r="B290" s="190">
        <v>2.88</v>
      </c>
    </row>
    <row r="291" spans="1:2" s="155" customFormat="1" ht="18" customHeight="1" x14ac:dyDescent="0.2">
      <c r="A291" s="181" t="s">
        <v>103</v>
      </c>
      <c r="B291" s="190">
        <v>2.89</v>
      </c>
    </row>
    <row r="292" spans="1:2" s="155" customFormat="1" ht="18" customHeight="1" x14ac:dyDescent="0.2">
      <c r="A292" s="181" t="s">
        <v>103</v>
      </c>
      <c r="B292" s="190">
        <v>2.9</v>
      </c>
    </row>
    <row r="293" spans="1:2" s="155" customFormat="1" ht="18" customHeight="1" x14ac:dyDescent="0.2">
      <c r="A293" s="181" t="s">
        <v>103</v>
      </c>
      <c r="B293" s="190">
        <v>2.91</v>
      </c>
    </row>
    <row r="294" spans="1:2" s="155" customFormat="1" ht="18" customHeight="1" x14ac:dyDescent="0.2">
      <c r="A294" s="181" t="s">
        <v>103</v>
      </c>
      <c r="B294" s="190">
        <v>2.92</v>
      </c>
    </row>
    <row r="295" spans="1:2" s="155" customFormat="1" ht="18" customHeight="1" x14ac:dyDescent="0.2">
      <c r="A295" s="181" t="s">
        <v>103</v>
      </c>
      <c r="B295" s="190">
        <v>2.93</v>
      </c>
    </row>
    <row r="296" spans="1:2" s="155" customFormat="1" ht="18" customHeight="1" x14ac:dyDescent="0.2">
      <c r="A296" s="181" t="s">
        <v>103</v>
      </c>
      <c r="B296" s="190">
        <v>2.94</v>
      </c>
    </row>
    <row r="297" spans="1:2" s="155" customFormat="1" ht="18" customHeight="1" x14ac:dyDescent="0.2">
      <c r="A297" s="181" t="s">
        <v>103</v>
      </c>
      <c r="B297" s="190">
        <v>2.95</v>
      </c>
    </row>
    <row r="298" spans="1:2" s="155" customFormat="1" ht="18" customHeight="1" x14ac:dyDescent="0.2">
      <c r="A298" s="181" t="s">
        <v>103</v>
      </c>
      <c r="B298" s="190">
        <v>2.96</v>
      </c>
    </row>
    <row r="299" spans="1:2" s="155" customFormat="1" ht="18" customHeight="1" x14ac:dyDescent="0.2">
      <c r="A299" s="181" t="s">
        <v>103</v>
      </c>
      <c r="B299" s="190">
        <v>2.97</v>
      </c>
    </row>
    <row r="300" spans="1:2" s="155" customFormat="1" ht="18" customHeight="1" x14ac:dyDescent="0.2">
      <c r="A300" s="181" t="s">
        <v>103</v>
      </c>
      <c r="B300" s="190">
        <v>2.98</v>
      </c>
    </row>
    <row r="301" spans="1:2" s="155" customFormat="1" ht="18" customHeight="1" x14ac:dyDescent="0.2">
      <c r="A301" s="181" t="s">
        <v>103</v>
      </c>
      <c r="B301" s="190">
        <v>2.99</v>
      </c>
    </row>
    <row r="302" spans="1:2" s="155" customFormat="1" ht="18" customHeight="1" x14ac:dyDescent="0.2">
      <c r="A302" s="181" t="s">
        <v>103</v>
      </c>
      <c r="B302" s="190">
        <v>3</v>
      </c>
    </row>
    <row r="303" spans="1:2" s="155" customFormat="1" ht="18" customHeight="1" x14ac:dyDescent="0.2">
      <c r="A303" s="181" t="s">
        <v>103</v>
      </c>
      <c r="B303" s="190">
        <v>3.01</v>
      </c>
    </row>
    <row r="304" spans="1:2" s="155" customFormat="1" ht="18" customHeight="1" x14ac:dyDescent="0.2">
      <c r="A304" s="181" t="s">
        <v>103</v>
      </c>
      <c r="B304" s="190">
        <v>3.02</v>
      </c>
    </row>
    <row r="305" spans="1:2" s="155" customFormat="1" ht="18" customHeight="1" x14ac:dyDescent="0.2">
      <c r="A305" s="181" t="s">
        <v>103</v>
      </c>
      <c r="B305" s="190">
        <v>3.03</v>
      </c>
    </row>
    <row r="306" spans="1:2" s="155" customFormat="1" ht="18" customHeight="1" x14ac:dyDescent="0.2">
      <c r="A306" s="181" t="s">
        <v>103</v>
      </c>
      <c r="B306" s="190">
        <v>3.04</v>
      </c>
    </row>
    <row r="307" spans="1:2" s="155" customFormat="1" ht="18" customHeight="1" x14ac:dyDescent="0.2">
      <c r="A307" s="181" t="s">
        <v>103</v>
      </c>
      <c r="B307" s="190">
        <v>3.05</v>
      </c>
    </row>
    <row r="308" spans="1:2" s="155" customFormat="1" ht="18" customHeight="1" x14ac:dyDescent="0.2">
      <c r="A308" s="181" t="s">
        <v>103</v>
      </c>
      <c r="B308" s="190">
        <v>3.06</v>
      </c>
    </row>
    <row r="309" spans="1:2" s="155" customFormat="1" ht="18" customHeight="1" x14ac:dyDescent="0.2">
      <c r="A309" s="181" t="s">
        <v>103</v>
      </c>
      <c r="B309" s="190">
        <v>3.07</v>
      </c>
    </row>
    <row r="310" spans="1:2" s="155" customFormat="1" ht="18" customHeight="1" x14ac:dyDescent="0.2">
      <c r="A310" s="181" t="s">
        <v>103</v>
      </c>
      <c r="B310" s="190">
        <v>3.08</v>
      </c>
    </row>
    <row r="311" spans="1:2" s="155" customFormat="1" ht="18" customHeight="1" x14ac:dyDescent="0.2">
      <c r="A311" s="181" t="s">
        <v>103</v>
      </c>
      <c r="B311" s="190">
        <v>3.09</v>
      </c>
    </row>
    <row r="312" spans="1:2" s="155" customFormat="1" ht="18" customHeight="1" x14ac:dyDescent="0.2">
      <c r="A312" s="181" t="s">
        <v>103</v>
      </c>
      <c r="B312" s="190">
        <v>3.1</v>
      </c>
    </row>
    <row r="313" spans="1:2" s="155" customFormat="1" ht="18" customHeight="1" x14ac:dyDescent="0.2">
      <c r="A313" s="181" t="s">
        <v>103</v>
      </c>
      <c r="B313" s="190">
        <v>3.11</v>
      </c>
    </row>
    <row r="314" spans="1:2" s="155" customFormat="1" ht="18" customHeight="1" x14ac:dyDescent="0.2">
      <c r="A314" s="181" t="s">
        <v>103</v>
      </c>
      <c r="B314" s="190">
        <v>3.12</v>
      </c>
    </row>
    <row r="315" spans="1:2" s="155" customFormat="1" ht="18" customHeight="1" x14ac:dyDescent="0.2">
      <c r="A315" s="181" t="s">
        <v>103</v>
      </c>
      <c r="B315" s="190">
        <v>3.13</v>
      </c>
    </row>
    <row r="316" spans="1:2" s="155" customFormat="1" ht="18" customHeight="1" x14ac:dyDescent="0.2">
      <c r="A316" s="181" t="s">
        <v>103</v>
      </c>
      <c r="B316" s="190">
        <v>3.14</v>
      </c>
    </row>
    <row r="317" spans="1:2" s="155" customFormat="1" ht="18" customHeight="1" x14ac:dyDescent="0.2">
      <c r="A317" s="181" t="s">
        <v>103</v>
      </c>
      <c r="B317" s="190">
        <v>3.15</v>
      </c>
    </row>
    <row r="318" spans="1:2" s="155" customFormat="1" ht="18" customHeight="1" x14ac:dyDescent="0.2">
      <c r="A318" s="181" t="s">
        <v>103</v>
      </c>
      <c r="B318" s="190">
        <v>3.16</v>
      </c>
    </row>
    <row r="319" spans="1:2" s="155" customFormat="1" ht="18" customHeight="1" x14ac:dyDescent="0.2">
      <c r="A319" s="181" t="s">
        <v>103</v>
      </c>
      <c r="B319" s="190">
        <v>3.17</v>
      </c>
    </row>
    <row r="320" spans="1:2" s="155" customFormat="1" ht="18" customHeight="1" x14ac:dyDescent="0.2">
      <c r="A320" s="181" t="s">
        <v>103</v>
      </c>
      <c r="B320" s="190">
        <v>3.18</v>
      </c>
    </row>
    <row r="321" spans="1:2" s="155" customFormat="1" ht="18" customHeight="1" x14ac:dyDescent="0.2">
      <c r="A321" s="181" t="s">
        <v>103</v>
      </c>
      <c r="B321" s="190">
        <v>3.19</v>
      </c>
    </row>
    <row r="322" spans="1:2" s="155" customFormat="1" ht="18" customHeight="1" x14ac:dyDescent="0.2">
      <c r="A322" s="181" t="s">
        <v>103</v>
      </c>
      <c r="B322" s="190">
        <v>3.2</v>
      </c>
    </row>
    <row r="323" spans="1:2" s="155" customFormat="1" ht="18" customHeight="1" x14ac:dyDescent="0.2">
      <c r="A323" s="181" t="s">
        <v>103</v>
      </c>
      <c r="B323" s="190">
        <v>3.21</v>
      </c>
    </row>
    <row r="324" spans="1:2" s="155" customFormat="1" ht="18" customHeight="1" x14ac:dyDescent="0.2">
      <c r="A324" s="181" t="s">
        <v>103</v>
      </c>
      <c r="B324" s="190">
        <v>3.22</v>
      </c>
    </row>
    <row r="325" spans="1:2" s="155" customFormat="1" ht="18" customHeight="1" x14ac:dyDescent="0.2">
      <c r="A325" s="181" t="s">
        <v>103</v>
      </c>
      <c r="B325" s="190">
        <v>3.23</v>
      </c>
    </row>
    <row r="326" spans="1:2" s="155" customFormat="1" ht="18" customHeight="1" x14ac:dyDescent="0.2">
      <c r="A326" s="181" t="s">
        <v>103</v>
      </c>
      <c r="B326" s="190">
        <v>3.24</v>
      </c>
    </row>
    <row r="327" spans="1:2" s="155" customFormat="1" ht="18" customHeight="1" x14ac:dyDescent="0.2">
      <c r="A327" s="181" t="s">
        <v>103</v>
      </c>
      <c r="B327" s="190">
        <v>3.25</v>
      </c>
    </row>
    <row r="328" spans="1:2" s="155" customFormat="1" ht="18" customHeight="1" x14ac:dyDescent="0.2">
      <c r="A328" s="181" t="s">
        <v>103</v>
      </c>
      <c r="B328" s="190">
        <v>3.26</v>
      </c>
    </row>
    <row r="329" spans="1:2" s="155" customFormat="1" ht="18" customHeight="1" x14ac:dyDescent="0.2">
      <c r="A329" s="181" t="s">
        <v>103</v>
      </c>
      <c r="B329" s="190">
        <v>3.27</v>
      </c>
    </row>
    <row r="330" spans="1:2" s="155" customFormat="1" ht="18" customHeight="1" x14ac:dyDescent="0.2">
      <c r="A330" s="181" t="s">
        <v>103</v>
      </c>
      <c r="B330" s="190">
        <v>3.28</v>
      </c>
    </row>
    <row r="331" spans="1:2" s="155" customFormat="1" ht="18" customHeight="1" x14ac:dyDescent="0.2">
      <c r="A331" s="181" t="s">
        <v>103</v>
      </c>
      <c r="B331" s="190">
        <v>3.29</v>
      </c>
    </row>
    <row r="332" spans="1:2" s="155" customFormat="1" ht="18" customHeight="1" x14ac:dyDescent="0.2">
      <c r="A332" s="181" t="s">
        <v>103</v>
      </c>
      <c r="B332" s="190">
        <v>3.3</v>
      </c>
    </row>
    <row r="333" spans="1:2" s="155" customFormat="1" ht="18" customHeight="1" x14ac:dyDescent="0.2">
      <c r="A333" s="181" t="s">
        <v>103</v>
      </c>
      <c r="B333" s="190">
        <v>3.31</v>
      </c>
    </row>
    <row r="334" spans="1:2" s="155" customFormat="1" ht="18" customHeight="1" x14ac:dyDescent="0.2">
      <c r="A334" s="181" t="s">
        <v>103</v>
      </c>
      <c r="B334" s="190">
        <v>3.32</v>
      </c>
    </row>
    <row r="335" spans="1:2" s="155" customFormat="1" ht="18" customHeight="1" x14ac:dyDescent="0.2">
      <c r="A335" s="181" t="s">
        <v>103</v>
      </c>
      <c r="B335" s="190">
        <v>3.33</v>
      </c>
    </row>
    <row r="336" spans="1:2" s="155" customFormat="1" ht="18" customHeight="1" x14ac:dyDescent="0.2">
      <c r="A336" s="181" t="s">
        <v>103</v>
      </c>
      <c r="B336" s="190">
        <v>3.34</v>
      </c>
    </row>
    <row r="337" spans="1:2" s="155" customFormat="1" ht="18" customHeight="1" x14ac:dyDescent="0.2">
      <c r="A337" s="181" t="s">
        <v>103</v>
      </c>
      <c r="B337" s="190">
        <v>3.35</v>
      </c>
    </row>
    <row r="338" spans="1:2" s="155" customFormat="1" ht="18" customHeight="1" x14ac:dyDescent="0.2">
      <c r="A338" s="181" t="s">
        <v>103</v>
      </c>
      <c r="B338" s="190">
        <v>3.36</v>
      </c>
    </row>
    <row r="339" spans="1:2" s="155" customFormat="1" ht="18" customHeight="1" x14ac:dyDescent="0.2">
      <c r="A339" s="181" t="s">
        <v>103</v>
      </c>
      <c r="B339" s="190">
        <v>3.37</v>
      </c>
    </row>
    <row r="340" spans="1:2" s="155" customFormat="1" ht="18" customHeight="1" x14ac:dyDescent="0.2">
      <c r="A340" s="181" t="s">
        <v>103</v>
      </c>
      <c r="B340" s="190">
        <v>3.38</v>
      </c>
    </row>
    <row r="341" spans="1:2" s="155" customFormat="1" ht="18" customHeight="1" x14ac:dyDescent="0.2">
      <c r="A341" s="181" t="s">
        <v>103</v>
      </c>
      <c r="B341" s="190">
        <v>3.39</v>
      </c>
    </row>
    <row r="342" spans="1:2" s="155" customFormat="1" ht="18" customHeight="1" x14ac:dyDescent="0.2">
      <c r="A342" s="181" t="s">
        <v>103</v>
      </c>
      <c r="B342" s="190">
        <v>3.4</v>
      </c>
    </row>
    <row r="343" spans="1:2" s="155" customFormat="1" ht="18" customHeight="1" x14ac:dyDescent="0.2">
      <c r="A343" s="181" t="s">
        <v>103</v>
      </c>
      <c r="B343" s="190">
        <v>3.41</v>
      </c>
    </row>
    <row r="344" spans="1:2" s="155" customFormat="1" ht="18" customHeight="1" x14ac:dyDescent="0.2">
      <c r="A344" s="181" t="s">
        <v>103</v>
      </c>
      <c r="B344" s="190">
        <v>3.42</v>
      </c>
    </row>
    <row r="345" spans="1:2" s="155" customFormat="1" ht="18" customHeight="1" x14ac:dyDescent="0.2">
      <c r="A345" s="181" t="s">
        <v>103</v>
      </c>
      <c r="B345" s="190">
        <v>3.43</v>
      </c>
    </row>
    <row r="346" spans="1:2" s="155" customFormat="1" ht="18" customHeight="1" x14ac:dyDescent="0.2">
      <c r="A346" s="181" t="s">
        <v>103</v>
      </c>
      <c r="B346" s="190">
        <v>3.44</v>
      </c>
    </row>
    <row r="347" spans="1:2" s="155" customFormat="1" ht="18" customHeight="1" x14ac:dyDescent="0.2">
      <c r="A347" s="182" t="s">
        <v>102</v>
      </c>
      <c r="B347" s="190">
        <v>3.45</v>
      </c>
    </row>
    <row r="348" spans="1:2" s="155" customFormat="1" ht="18" customHeight="1" x14ac:dyDescent="0.2">
      <c r="A348" s="182" t="s">
        <v>102</v>
      </c>
      <c r="B348" s="190">
        <v>3.46</v>
      </c>
    </row>
    <row r="349" spans="1:2" s="155" customFormat="1" ht="18" customHeight="1" x14ac:dyDescent="0.2">
      <c r="A349" s="182" t="s">
        <v>102</v>
      </c>
      <c r="B349" s="190">
        <v>3.47</v>
      </c>
    </row>
    <row r="350" spans="1:2" s="155" customFormat="1" ht="18" customHeight="1" x14ac:dyDescent="0.2">
      <c r="A350" s="182" t="s">
        <v>102</v>
      </c>
      <c r="B350" s="190">
        <v>3.48</v>
      </c>
    </row>
    <row r="351" spans="1:2" s="155" customFormat="1" ht="18" customHeight="1" x14ac:dyDescent="0.2">
      <c r="A351" s="182" t="s">
        <v>102</v>
      </c>
      <c r="B351" s="190">
        <v>3.49</v>
      </c>
    </row>
    <row r="352" spans="1:2" s="155" customFormat="1" ht="18" customHeight="1" x14ac:dyDescent="0.2">
      <c r="A352" s="182" t="s">
        <v>102</v>
      </c>
      <c r="B352" s="190">
        <v>3.5</v>
      </c>
    </row>
    <row r="353" spans="1:2" s="155" customFormat="1" ht="18" customHeight="1" x14ac:dyDescent="0.2">
      <c r="A353" s="182" t="s">
        <v>102</v>
      </c>
      <c r="B353" s="190">
        <v>3.51</v>
      </c>
    </row>
    <row r="354" spans="1:2" s="155" customFormat="1" ht="18" customHeight="1" x14ac:dyDescent="0.2">
      <c r="A354" s="182" t="s">
        <v>102</v>
      </c>
      <c r="B354" s="190">
        <v>3.52</v>
      </c>
    </row>
    <row r="355" spans="1:2" s="155" customFormat="1" ht="18" customHeight="1" x14ac:dyDescent="0.2">
      <c r="A355" s="182" t="s">
        <v>102</v>
      </c>
      <c r="B355" s="190">
        <v>3.53</v>
      </c>
    </row>
    <row r="356" spans="1:2" s="155" customFormat="1" ht="18" customHeight="1" x14ac:dyDescent="0.2">
      <c r="A356" s="182" t="s">
        <v>102</v>
      </c>
      <c r="B356" s="190">
        <v>3.54</v>
      </c>
    </row>
    <row r="357" spans="1:2" s="155" customFormat="1" ht="18" customHeight="1" x14ac:dyDescent="0.2">
      <c r="A357" s="182" t="s">
        <v>102</v>
      </c>
      <c r="B357" s="190">
        <v>3.55</v>
      </c>
    </row>
    <row r="358" spans="1:2" s="155" customFormat="1" ht="18" customHeight="1" x14ac:dyDescent="0.2">
      <c r="A358" s="182" t="s">
        <v>102</v>
      </c>
      <c r="B358" s="190">
        <v>3.56</v>
      </c>
    </row>
    <row r="359" spans="1:2" s="155" customFormat="1" ht="18" customHeight="1" x14ac:dyDescent="0.2">
      <c r="A359" s="182" t="s">
        <v>102</v>
      </c>
      <c r="B359" s="190">
        <v>3.57</v>
      </c>
    </row>
    <row r="360" spans="1:2" s="155" customFormat="1" ht="18" customHeight="1" x14ac:dyDescent="0.2">
      <c r="A360" s="182" t="s">
        <v>102</v>
      </c>
      <c r="B360" s="190">
        <v>3.58</v>
      </c>
    </row>
    <row r="361" spans="1:2" s="155" customFormat="1" ht="18" customHeight="1" x14ac:dyDescent="0.2">
      <c r="A361" s="182" t="s">
        <v>102</v>
      </c>
      <c r="B361" s="190">
        <v>3.59</v>
      </c>
    </row>
    <row r="362" spans="1:2" s="155" customFormat="1" ht="18" customHeight="1" x14ac:dyDescent="0.2">
      <c r="A362" s="182" t="s">
        <v>102</v>
      </c>
      <c r="B362" s="190">
        <v>3.6</v>
      </c>
    </row>
    <row r="363" spans="1:2" s="155" customFormat="1" ht="18" customHeight="1" x14ac:dyDescent="0.2">
      <c r="A363" s="182" t="s">
        <v>102</v>
      </c>
      <c r="B363" s="190">
        <v>3.61</v>
      </c>
    </row>
    <row r="364" spans="1:2" s="155" customFormat="1" ht="18" customHeight="1" x14ac:dyDescent="0.2">
      <c r="A364" s="182" t="s">
        <v>102</v>
      </c>
      <c r="B364" s="190">
        <v>3.62</v>
      </c>
    </row>
    <row r="365" spans="1:2" s="155" customFormat="1" ht="18" customHeight="1" x14ac:dyDescent="0.2">
      <c r="A365" s="182" t="s">
        <v>102</v>
      </c>
      <c r="B365" s="190">
        <v>3.63</v>
      </c>
    </row>
    <row r="366" spans="1:2" s="155" customFormat="1" ht="18" customHeight="1" x14ac:dyDescent="0.2">
      <c r="A366" s="182" t="s">
        <v>102</v>
      </c>
      <c r="B366" s="190">
        <v>3.64</v>
      </c>
    </row>
    <row r="367" spans="1:2" s="155" customFormat="1" ht="18" customHeight="1" x14ac:dyDescent="0.2">
      <c r="A367" s="182" t="s">
        <v>102</v>
      </c>
      <c r="B367" s="190">
        <v>3.65</v>
      </c>
    </row>
    <row r="368" spans="1:2" s="155" customFormat="1" ht="18" customHeight="1" x14ac:dyDescent="0.2">
      <c r="A368" s="182" t="s">
        <v>102</v>
      </c>
      <c r="B368" s="190">
        <v>3.66</v>
      </c>
    </row>
    <row r="369" spans="1:2" s="155" customFormat="1" ht="18" customHeight="1" x14ac:dyDescent="0.2">
      <c r="A369" s="182" t="s">
        <v>102</v>
      </c>
      <c r="B369" s="190">
        <v>3.67</v>
      </c>
    </row>
    <row r="370" spans="1:2" s="155" customFormat="1" ht="18" customHeight="1" x14ac:dyDescent="0.2">
      <c r="A370" s="182" t="s">
        <v>102</v>
      </c>
      <c r="B370" s="190">
        <v>3.68</v>
      </c>
    </row>
    <row r="371" spans="1:2" s="155" customFormat="1" ht="18" customHeight="1" x14ac:dyDescent="0.2">
      <c r="A371" s="182" t="s">
        <v>102</v>
      </c>
      <c r="B371" s="190">
        <v>3.69</v>
      </c>
    </row>
    <row r="372" spans="1:2" s="155" customFormat="1" ht="18" customHeight="1" x14ac:dyDescent="0.2">
      <c r="A372" s="182" t="s">
        <v>102</v>
      </c>
      <c r="B372" s="190">
        <v>3.7</v>
      </c>
    </row>
    <row r="373" spans="1:2" s="155" customFormat="1" ht="18" customHeight="1" x14ac:dyDescent="0.2">
      <c r="A373" s="182" t="s">
        <v>102</v>
      </c>
      <c r="B373" s="190">
        <v>3.71</v>
      </c>
    </row>
    <row r="374" spans="1:2" s="155" customFormat="1" ht="18" customHeight="1" x14ac:dyDescent="0.2">
      <c r="A374" s="182" t="s">
        <v>102</v>
      </c>
      <c r="B374" s="190">
        <v>3.72</v>
      </c>
    </row>
    <row r="375" spans="1:2" s="155" customFormat="1" ht="18" customHeight="1" x14ac:dyDescent="0.2">
      <c r="A375" s="182" t="s">
        <v>102</v>
      </c>
      <c r="B375" s="190">
        <v>3.73</v>
      </c>
    </row>
    <row r="376" spans="1:2" s="155" customFormat="1" ht="18" customHeight="1" x14ac:dyDescent="0.2">
      <c r="A376" s="182" t="s">
        <v>102</v>
      </c>
      <c r="B376" s="190">
        <v>3.74</v>
      </c>
    </row>
    <row r="377" spans="1:2" s="155" customFormat="1" ht="18" customHeight="1" x14ac:dyDescent="0.2">
      <c r="A377" s="182" t="s">
        <v>102</v>
      </c>
      <c r="B377" s="190">
        <v>3.75</v>
      </c>
    </row>
    <row r="378" spans="1:2" s="155" customFormat="1" ht="18" customHeight="1" x14ac:dyDescent="0.2">
      <c r="A378" s="182" t="s">
        <v>102</v>
      </c>
      <c r="B378" s="190">
        <v>3.76</v>
      </c>
    </row>
    <row r="379" spans="1:2" s="155" customFormat="1" ht="18" customHeight="1" x14ac:dyDescent="0.2">
      <c r="A379" s="182" t="s">
        <v>102</v>
      </c>
      <c r="B379" s="190">
        <v>3.77</v>
      </c>
    </row>
    <row r="380" spans="1:2" s="155" customFormat="1" ht="18" customHeight="1" x14ac:dyDescent="0.2">
      <c r="A380" s="182" t="s">
        <v>102</v>
      </c>
      <c r="B380" s="190">
        <v>3.78</v>
      </c>
    </row>
    <row r="381" spans="1:2" s="155" customFormat="1" ht="18" customHeight="1" x14ac:dyDescent="0.2">
      <c r="A381" s="182" t="s">
        <v>102</v>
      </c>
      <c r="B381" s="190">
        <v>3.79</v>
      </c>
    </row>
    <row r="382" spans="1:2" s="155" customFormat="1" ht="18" customHeight="1" x14ac:dyDescent="0.2">
      <c r="A382" s="182" t="s">
        <v>102</v>
      </c>
      <c r="B382" s="190">
        <v>3.8</v>
      </c>
    </row>
    <row r="383" spans="1:2" s="155" customFormat="1" ht="18" customHeight="1" x14ac:dyDescent="0.2">
      <c r="A383" s="182" t="s">
        <v>102</v>
      </c>
      <c r="B383" s="190">
        <v>3.81</v>
      </c>
    </row>
    <row r="384" spans="1:2" s="155" customFormat="1" ht="18" customHeight="1" x14ac:dyDescent="0.2">
      <c r="A384" s="182" t="s">
        <v>102</v>
      </c>
      <c r="B384" s="190">
        <v>3.82</v>
      </c>
    </row>
    <row r="385" spans="1:2" s="155" customFormat="1" ht="18" customHeight="1" x14ac:dyDescent="0.2">
      <c r="A385" s="182" t="s">
        <v>102</v>
      </c>
      <c r="B385" s="190">
        <v>3.83</v>
      </c>
    </row>
    <row r="386" spans="1:2" s="155" customFormat="1" ht="18" customHeight="1" x14ac:dyDescent="0.2">
      <c r="A386" s="182" t="s">
        <v>102</v>
      </c>
      <c r="B386" s="190">
        <v>3.84</v>
      </c>
    </row>
    <row r="387" spans="1:2" s="155" customFormat="1" ht="18" customHeight="1" x14ac:dyDescent="0.2">
      <c r="A387" s="182" t="s">
        <v>102</v>
      </c>
      <c r="B387" s="190">
        <v>3.85</v>
      </c>
    </row>
    <row r="388" spans="1:2" s="155" customFormat="1" ht="18" customHeight="1" x14ac:dyDescent="0.2">
      <c r="A388" s="182" t="s">
        <v>102</v>
      </c>
      <c r="B388" s="190">
        <v>3.86</v>
      </c>
    </row>
    <row r="389" spans="1:2" s="155" customFormat="1" ht="18" customHeight="1" x14ac:dyDescent="0.2">
      <c r="A389" s="182" t="s">
        <v>102</v>
      </c>
      <c r="B389" s="190">
        <v>3.87</v>
      </c>
    </row>
    <row r="390" spans="1:2" s="155" customFormat="1" ht="18" customHeight="1" x14ac:dyDescent="0.2">
      <c r="A390" s="182" t="s">
        <v>102</v>
      </c>
      <c r="B390" s="190">
        <v>3.88</v>
      </c>
    </row>
    <row r="391" spans="1:2" s="155" customFormat="1" ht="18" customHeight="1" x14ac:dyDescent="0.2">
      <c r="A391" s="182" t="s">
        <v>102</v>
      </c>
      <c r="B391" s="190">
        <v>3.89</v>
      </c>
    </row>
    <row r="392" spans="1:2" s="155" customFormat="1" ht="18" customHeight="1" x14ac:dyDescent="0.2">
      <c r="A392" s="182" t="s">
        <v>102</v>
      </c>
      <c r="B392" s="190">
        <v>3.9</v>
      </c>
    </row>
    <row r="393" spans="1:2" s="155" customFormat="1" ht="18" customHeight="1" x14ac:dyDescent="0.2">
      <c r="A393" s="182" t="s">
        <v>102</v>
      </c>
      <c r="B393" s="190">
        <v>3.91</v>
      </c>
    </row>
    <row r="394" spans="1:2" s="155" customFormat="1" ht="18" customHeight="1" x14ac:dyDescent="0.2">
      <c r="A394" s="182" t="s">
        <v>102</v>
      </c>
      <c r="B394" s="190">
        <v>3.92</v>
      </c>
    </row>
    <row r="395" spans="1:2" s="155" customFormat="1" ht="18" customHeight="1" x14ac:dyDescent="0.2">
      <c r="A395" s="182" t="s">
        <v>102</v>
      </c>
      <c r="B395" s="190">
        <v>3.93</v>
      </c>
    </row>
    <row r="396" spans="1:2" s="155" customFormat="1" ht="18" customHeight="1" x14ac:dyDescent="0.2">
      <c r="A396" s="182" t="s">
        <v>102</v>
      </c>
      <c r="B396" s="190">
        <v>3.94</v>
      </c>
    </row>
    <row r="397" spans="1:2" s="155" customFormat="1" ht="18" customHeight="1" x14ac:dyDescent="0.2">
      <c r="A397" s="182" t="s">
        <v>102</v>
      </c>
      <c r="B397" s="190">
        <v>3.95</v>
      </c>
    </row>
    <row r="398" spans="1:2" s="155" customFormat="1" ht="18" customHeight="1" x14ac:dyDescent="0.2">
      <c r="A398" s="182" t="s">
        <v>102</v>
      </c>
      <c r="B398" s="190">
        <v>3.96</v>
      </c>
    </row>
    <row r="399" spans="1:2" s="155" customFormat="1" ht="18" customHeight="1" x14ac:dyDescent="0.2">
      <c r="A399" s="182" t="s">
        <v>102</v>
      </c>
      <c r="B399" s="190">
        <v>3.97</v>
      </c>
    </row>
    <row r="400" spans="1:2" s="155" customFormat="1" ht="18" customHeight="1" x14ac:dyDescent="0.2">
      <c r="A400" s="182" t="s">
        <v>102</v>
      </c>
      <c r="B400" s="190">
        <v>3.98</v>
      </c>
    </row>
    <row r="401" spans="1:2" s="155" customFormat="1" ht="18" customHeight="1" x14ac:dyDescent="0.2">
      <c r="A401" s="182" t="s">
        <v>102</v>
      </c>
      <c r="B401" s="190">
        <v>3.99</v>
      </c>
    </row>
    <row r="402" spans="1:2" s="155" customFormat="1" ht="18" customHeight="1" x14ac:dyDescent="0.2">
      <c r="A402" s="182" t="s">
        <v>102</v>
      </c>
      <c r="B402" s="190">
        <v>4</v>
      </c>
    </row>
    <row r="403" spans="1:2" x14ac:dyDescent="0.2"/>
  </sheetData>
  <sheetProtection password="E9F4" sheet="1" objects="1" scenarios="1"/>
  <mergeCells count="1">
    <mergeCell ref="D14:D18"/>
  </mergeCells>
  <conditionalFormatting sqref="A1:A1048576">
    <cfRule type="cellIs" dxfId="150" priority="7" operator="equal">
      <formula>"Distinguished"</formula>
    </cfRule>
    <cfRule type="cellIs" dxfId="149" priority="8" operator="equal">
      <formula>"Proficient"</formula>
    </cfRule>
    <cfRule type="cellIs" dxfId="148" priority="9" operator="equal">
      <formula>"Basic"</formula>
    </cfRule>
    <cfRule type="cellIs" dxfId="147" priority="10" operator="equal">
      <formula>"Unsatisfactory"</formula>
    </cfRule>
  </conditionalFormatting>
  <conditionalFormatting sqref="D7:D10">
    <cfRule type="containsText" dxfId="146" priority="1" operator="containsText" text="Ratings.">
      <formula>NOT(ISERROR(SEARCH("Ratings.",D7)))</formula>
    </cfRule>
    <cfRule type="containsText" dxfId="145" priority="2" operator="containsText" text="Professional Practice">
      <formula>NOT(ISERROR(SEARCH("Professional Practice",D7)))</formula>
    </cfRule>
    <cfRule type="containsText" dxfId="144" priority="3" operator="containsText" text="ratings for the">
      <formula>NOT(ISERROR(SEARCH("ratings for the",D7)))</formula>
    </cfRule>
    <cfRule type="containsText" dxfId="143" priority="4" operator="containsText" text="Enter the desired">
      <formula>NOT(ISERROR(SEARCH("Enter the desired",D7)))</formula>
    </cfRule>
  </conditionalFormatting>
  <conditionalFormatting sqref="D19">
    <cfRule type="containsText" dxfId="142" priority="6" operator="containsText" text="Select Yes or No">
      <formula>NOT(ISERROR(SEARCH("Select Yes or No",D19)))</formula>
    </cfRule>
  </conditionalFormatting>
  <dataValidations count="2">
    <dataValidation type="list" allowBlank="1" showInputMessage="1" showErrorMessage="1" sqref="A2:A402" xr:uid="{00000000-0002-0000-0600-000000000000}">
      <formula1>Prof_Practice_Ratings</formula1>
    </dataValidation>
    <dataValidation type="list" allowBlank="1" showInputMessage="1" showErrorMessage="1" sqref="D19" xr:uid="{00000000-0002-0000-0600-000001000000}">
      <formula1>Satisfied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0000"/>
  </sheetPr>
  <dimension ref="A1:N21"/>
  <sheetViews>
    <sheetView workbookViewId="0">
      <pane ySplit="1" topLeftCell="A2" activePane="bottomLeft" state="frozen"/>
      <selection activeCell="A30" sqref="A30:C30"/>
      <selection pane="bottomLeft" activeCell="A2" sqref="A2"/>
    </sheetView>
  </sheetViews>
  <sheetFormatPr defaultColWidth="0" defaultRowHeight="15.75" zeroHeight="1" x14ac:dyDescent="0.2"/>
  <cols>
    <col min="1" max="1" width="19.5" style="1" bestFit="1" customWidth="1"/>
    <col min="2" max="8" width="7.83203125" style="1" customWidth="1"/>
    <col min="9" max="9" width="10.5" style="1" customWidth="1"/>
    <col min="10" max="10" width="10" style="6" customWidth="1"/>
    <col min="11" max="11" width="10.5" style="6" bestFit="1" customWidth="1"/>
    <col min="12" max="12" width="3.83203125" style="1" customWidth="1"/>
    <col min="13" max="13" width="24.5" style="1" customWidth="1"/>
    <col min="14" max="14" width="1.83203125" style="1" customWidth="1"/>
    <col min="15" max="16384" width="9.5" style="1" hidden="1"/>
  </cols>
  <sheetData>
    <row r="1" spans="1:13" s="102" customFormat="1" ht="30" customHeight="1" x14ac:dyDescent="0.2">
      <c r="A1" s="249" t="s">
        <v>288</v>
      </c>
      <c r="B1" s="249"/>
      <c r="C1" s="249"/>
      <c r="D1" s="249"/>
      <c r="E1" s="249"/>
      <c r="F1" s="249"/>
      <c r="G1" s="249"/>
      <c r="H1" s="249"/>
      <c r="I1" s="249"/>
      <c r="J1" s="249"/>
      <c r="K1" s="249"/>
    </row>
    <row r="2" spans="1:13" s="102" customFormat="1" ht="30" customHeight="1" x14ac:dyDescent="0.2">
      <c r="A2" s="103" t="s">
        <v>271</v>
      </c>
      <c r="B2" s="259" t="s">
        <v>733</v>
      </c>
      <c r="C2" s="259"/>
      <c r="D2" s="259"/>
      <c r="E2" s="259"/>
      <c r="F2" s="259"/>
      <c r="G2" s="259"/>
      <c r="H2" s="259"/>
      <c r="I2" s="259"/>
      <c r="J2" s="259"/>
      <c r="K2" s="259"/>
    </row>
    <row r="3" spans="1:13" ht="10.15" customHeight="1" x14ac:dyDescent="0.2">
      <c r="A3" s="104"/>
      <c r="B3" s="133"/>
      <c r="C3" s="134"/>
      <c r="D3" s="134"/>
      <c r="E3" s="134"/>
      <c r="F3" s="134"/>
      <c r="G3" s="134"/>
      <c r="H3" s="134"/>
      <c r="I3" s="134"/>
      <c r="J3" s="134"/>
      <c r="K3" s="134"/>
    </row>
    <row r="4" spans="1:13" s="102" customFormat="1" ht="30" customHeight="1" x14ac:dyDescent="0.2">
      <c r="A4" s="132" t="s">
        <v>458</v>
      </c>
      <c r="B4" s="259" t="s">
        <v>712</v>
      </c>
      <c r="C4" s="259"/>
      <c r="D4" s="259"/>
      <c r="E4" s="259"/>
      <c r="F4" s="259"/>
      <c r="G4" s="259"/>
      <c r="H4" s="259"/>
      <c r="I4" s="259"/>
      <c r="J4" s="259"/>
      <c r="K4" s="259"/>
    </row>
    <row r="5" spans="1:13" ht="10.15" customHeight="1" x14ac:dyDescent="0.2">
      <c r="A5" s="104"/>
      <c r="B5" s="133"/>
      <c r="C5" s="134"/>
      <c r="D5" s="134"/>
      <c r="E5" s="134"/>
      <c r="F5" s="134"/>
      <c r="G5" s="134"/>
      <c r="H5" s="134"/>
      <c r="I5" s="134"/>
      <c r="J5" s="134"/>
      <c r="K5" s="134"/>
    </row>
    <row r="6" spans="1:13" s="102" customFormat="1" ht="30" customHeight="1" x14ac:dyDescent="0.2">
      <c r="A6" s="103" t="s">
        <v>269</v>
      </c>
      <c r="B6" s="259" t="s">
        <v>734</v>
      </c>
      <c r="C6" s="259"/>
      <c r="D6" s="259"/>
      <c r="E6" s="259"/>
      <c r="F6" s="259"/>
      <c r="G6" s="259"/>
      <c r="H6" s="259"/>
      <c r="I6" s="259"/>
      <c r="J6" s="259"/>
      <c r="K6" s="259"/>
    </row>
    <row r="7" spans="1:13" ht="10.15" customHeight="1" x14ac:dyDescent="0.2">
      <c r="A7" s="104"/>
      <c r="B7" s="133"/>
      <c r="C7" s="134"/>
      <c r="D7" s="134"/>
      <c r="E7" s="134"/>
      <c r="F7" s="134"/>
      <c r="G7" s="134"/>
      <c r="H7" s="134"/>
      <c r="I7" s="134"/>
      <c r="J7" s="134"/>
      <c r="K7" s="134"/>
    </row>
    <row r="8" spans="1:13" s="102" customFormat="1" ht="30" customHeight="1" x14ac:dyDescent="0.2">
      <c r="A8" s="103" t="s">
        <v>270</v>
      </c>
      <c r="B8" s="259" t="s">
        <v>735</v>
      </c>
      <c r="C8" s="259"/>
      <c r="D8" s="259"/>
      <c r="E8" s="259"/>
      <c r="F8" s="259"/>
      <c r="G8" s="259"/>
      <c r="H8" s="259"/>
      <c r="I8" s="259"/>
      <c r="J8" s="259"/>
      <c r="K8" s="259"/>
    </row>
    <row r="9" spans="1:13" ht="10.15" customHeight="1" x14ac:dyDescent="0.2">
      <c r="A9" s="104"/>
      <c r="B9" s="133"/>
      <c r="C9" s="134"/>
      <c r="D9" s="134"/>
      <c r="E9" s="134"/>
      <c r="F9" s="134"/>
      <c r="G9" s="134"/>
      <c r="H9" s="134"/>
      <c r="I9" s="134"/>
      <c r="J9" s="134"/>
      <c r="K9" s="134"/>
    </row>
    <row r="10" spans="1:13" s="102" customFormat="1" ht="30" customHeight="1" x14ac:dyDescent="0.2">
      <c r="A10" s="103" t="s">
        <v>268</v>
      </c>
      <c r="B10" s="259" t="s">
        <v>713</v>
      </c>
      <c r="C10" s="259"/>
      <c r="D10" s="259"/>
      <c r="E10" s="259"/>
      <c r="F10" s="259"/>
      <c r="G10" s="259"/>
      <c r="H10" s="259"/>
      <c r="I10" s="259"/>
      <c r="J10" s="259"/>
      <c r="K10" s="259"/>
    </row>
    <row r="11" spans="1:13" s="102" customFormat="1" ht="10.15" customHeight="1" x14ac:dyDescent="0.2">
      <c r="A11" s="104"/>
      <c r="B11" s="104"/>
      <c r="C11" s="104"/>
      <c r="D11" s="104"/>
      <c r="E11" s="104"/>
      <c r="F11" s="104"/>
      <c r="G11" s="104"/>
      <c r="H11" s="104"/>
      <c r="I11" s="104"/>
      <c r="J11" s="104"/>
      <c r="K11" s="104"/>
    </row>
    <row r="12" spans="1:13" s="102" customFormat="1" ht="30" customHeight="1" x14ac:dyDescent="0.2">
      <c r="A12" s="249" t="s">
        <v>282</v>
      </c>
      <c r="B12" s="249"/>
      <c r="C12" s="249"/>
      <c r="D12" s="249"/>
      <c r="E12" s="249"/>
      <c r="F12" s="249"/>
      <c r="G12" s="249"/>
      <c r="H12" s="249"/>
      <c r="I12" s="249"/>
      <c r="J12" s="249"/>
      <c r="K12" s="249"/>
    </row>
    <row r="13" spans="1:13" s="102" customFormat="1" ht="30" customHeight="1" x14ac:dyDescent="0.2">
      <c r="A13" s="256" t="s">
        <v>291</v>
      </c>
      <c r="B13" s="257"/>
      <c r="C13" s="257"/>
      <c r="D13" s="257"/>
      <c r="E13" s="257"/>
      <c r="F13" s="257"/>
      <c r="G13" s="257"/>
      <c r="H13" s="257"/>
      <c r="I13" s="258"/>
      <c r="J13" s="105" t="s">
        <v>286</v>
      </c>
      <c r="K13" s="105" t="s">
        <v>290</v>
      </c>
    </row>
    <row r="14" spans="1:13" s="102" customFormat="1" ht="30" customHeight="1" x14ac:dyDescent="0.2">
      <c r="A14" s="250" t="str">
        <f>'Prof Practice Eval Tool'!B7</f>
        <v>I. Living a Mission and Vision Focused on Results</v>
      </c>
      <c r="B14" s="251"/>
      <c r="C14" s="251"/>
      <c r="D14" s="251"/>
      <c r="E14" s="251"/>
      <c r="F14" s="251"/>
      <c r="G14" s="251"/>
      <c r="H14" s="252"/>
      <c r="I14" s="149">
        <v>0</v>
      </c>
      <c r="J14" s="106">
        <f>I14*4</f>
        <v>0</v>
      </c>
      <c r="K14" s="107">
        <f>1/6</f>
        <v>0.16666666666666666</v>
      </c>
      <c r="M14" s="248" t="str">
        <f>IF(I20=100%,"",IF(I20&lt;&gt;100%,"Total Percent Must Be 100%"))</f>
        <v>Total Percent Must Be 100%</v>
      </c>
    </row>
    <row r="15" spans="1:13" s="102" customFormat="1" ht="30" customHeight="1" x14ac:dyDescent="0.2">
      <c r="A15" s="250" t="str">
        <f>'Prof Practice Eval Tool'!B40</f>
        <v>II. Leading and Managing Systems Change</v>
      </c>
      <c r="B15" s="251"/>
      <c r="C15" s="251"/>
      <c r="D15" s="251"/>
      <c r="E15" s="251"/>
      <c r="F15" s="251"/>
      <c r="G15" s="251"/>
      <c r="H15" s="252"/>
      <c r="I15" s="149">
        <v>0</v>
      </c>
      <c r="J15" s="106">
        <f t="shared" ref="J15:J19" si="0">I15*4</f>
        <v>0</v>
      </c>
      <c r="K15" s="107">
        <f t="shared" ref="K15:K19" si="1">1/6</f>
        <v>0.16666666666666666</v>
      </c>
      <c r="M15" s="248"/>
    </row>
    <row r="16" spans="1:13" s="102" customFormat="1" ht="30" customHeight="1" x14ac:dyDescent="0.2">
      <c r="A16" s="250" t="str">
        <f>'Prof Practice Eval Tool'!B93</f>
        <v>III. Improving Teaching &amp; Learning</v>
      </c>
      <c r="B16" s="251"/>
      <c r="C16" s="251"/>
      <c r="D16" s="251"/>
      <c r="E16" s="251"/>
      <c r="F16" s="251"/>
      <c r="G16" s="251"/>
      <c r="H16" s="252"/>
      <c r="I16" s="149">
        <v>0</v>
      </c>
      <c r="J16" s="106">
        <f t="shared" si="0"/>
        <v>0</v>
      </c>
      <c r="K16" s="107">
        <f t="shared" si="1"/>
        <v>0.16666666666666666</v>
      </c>
      <c r="M16" s="248"/>
    </row>
    <row r="17" spans="1:13" s="102" customFormat="1" ht="30" customHeight="1" x14ac:dyDescent="0.2">
      <c r="A17" s="250" t="str">
        <f>'Prof Practice Eval Tool'!B184</f>
        <v>IV. Building &amp; Maintaining Collaborative Relationships</v>
      </c>
      <c r="B17" s="251"/>
      <c r="C17" s="251"/>
      <c r="D17" s="251"/>
      <c r="E17" s="251"/>
      <c r="F17" s="251"/>
      <c r="G17" s="251"/>
      <c r="H17" s="252"/>
      <c r="I17" s="149">
        <v>0</v>
      </c>
      <c r="J17" s="106">
        <f t="shared" si="0"/>
        <v>0</v>
      </c>
      <c r="K17" s="107">
        <f t="shared" si="1"/>
        <v>0.16666666666666666</v>
      </c>
      <c r="M17" s="248"/>
    </row>
    <row r="18" spans="1:13" s="102" customFormat="1" ht="30" customHeight="1" x14ac:dyDescent="0.2">
      <c r="A18" s="250" t="str">
        <f>'Prof Practice Eval Tool'!B225</f>
        <v>V. Leading with Integrity &amp; Professionalism</v>
      </c>
      <c r="B18" s="251"/>
      <c r="C18" s="251"/>
      <c r="D18" s="251"/>
      <c r="E18" s="251"/>
      <c r="F18" s="251"/>
      <c r="G18" s="251"/>
      <c r="H18" s="252"/>
      <c r="I18" s="149">
        <v>0</v>
      </c>
      <c r="J18" s="106">
        <f t="shared" si="0"/>
        <v>0</v>
      </c>
      <c r="K18" s="107">
        <f t="shared" si="1"/>
        <v>0.16666666666666666</v>
      </c>
      <c r="M18" s="248"/>
    </row>
    <row r="19" spans="1:13" s="102" customFormat="1" ht="30" customHeight="1" x14ac:dyDescent="0.2">
      <c r="A19" s="250" t="str">
        <f>'Prof Practice Eval Tool'!B264</f>
        <v>VI. Creating &amp; Sustaining a Culture of High Expectations</v>
      </c>
      <c r="B19" s="251"/>
      <c r="C19" s="251"/>
      <c r="D19" s="251"/>
      <c r="E19" s="251"/>
      <c r="F19" s="251"/>
      <c r="G19" s="251"/>
      <c r="H19" s="252"/>
      <c r="I19" s="149">
        <v>0</v>
      </c>
      <c r="J19" s="106">
        <f t="shared" si="0"/>
        <v>0</v>
      </c>
      <c r="K19" s="107">
        <f t="shared" si="1"/>
        <v>0.16666666666666666</v>
      </c>
      <c r="M19" s="248"/>
    </row>
    <row r="20" spans="1:13" s="102" customFormat="1" ht="30" customHeight="1" x14ac:dyDescent="0.2">
      <c r="A20" s="253" t="s">
        <v>416</v>
      </c>
      <c r="B20" s="254"/>
      <c r="C20" s="254"/>
      <c r="D20" s="254"/>
      <c r="E20" s="254"/>
      <c r="F20" s="254"/>
      <c r="G20" s="254"/>
      <c r="H20" s="255"/>
      <c r="I20" s="201">
        <f>SUM(I14:I19)</f>
        <v>0</v>
      </c>
      <c r="J20" s="109">
        <f>SUM(J14:J19)</f>
        <v>0</v>
      </c>
      <c r="K20" s="108">
        <f>SUM(K14:K19)</f>
        <v>0.99999999999999989</v>
      </c>
      <c r="M20" s="248"/>
    </row>
    <row r="21" spans="1:13" s="34" customFormat="1" ht="12" customHeight="1" x14ac:dyDescent="0.2"/>
  </sheetData>
  <sheetProtection password="E9F4" sheet="1" objects="1" scenarios="1"/>
  <mergeCells count="16">
    <mergeCell ref="M14:M20"/>
    <mergeCell ref="A1:K1"/>
    <mergeCell ref="A18:H18"/>
    <mergeCell ref="A19:H19"/>
    <mergeCell ref="A20:H20"/>
    <mergeCell ref="A13:I13"/>
    <mergeCell ref="A14:H14"/>
    <mergeCell ref="A15:H15"/>
    <mergeCell ref="A16:H16"/>
    <mergeCell ref="A17:H17"/>
    <mergeCell ref="B2:K2"/>
    <mergeCell ref="B4:K4"/>
    <mergeCell ref="B6:K6"/>
    <mergeCell ref="B8:K8"/>
    <mergeCell ref="B10:K10"/>
    <mergeCell ref="A12:K12"/>
  </mergeCells>
  <conditionalFormatting sqref="B2:K2 B4:K4 B6:K6 B8:K8 B10:K10">
    <cfRule type="containsText" dxfId="141" priority="10" operator="containsText" text="Here">
      <formula>NOT(ISERROR(SEARCH("Here",B2)))</formula>
    </cfRule>
    <cfRule type="containsBlanks" dxfId="140" priority="19">
      <formula>LEN(TRIM(B2))=0</formula>
    </cfRule>
  </conditionalFormatting>
  <conditionalFormatting sqref="I14:I19">
    <cfRule type="cellIs" dxfId="139" priority="1" operator="equal">
      <formula>0</formula>
    </cfRule>
    <cfRule type="containsBlanks" dxfId="138" priority="20">
      <formula>LEN(TRIM(I14))=0</formula>
    </cfRule>
  </conditionalFormatting>
  <conditionalFormatting sqref="I20">
    <cfRule type="cellIs" dxfId="137" priority="6" operator="notEqual">
      <formula>100%</formula>
    </cfRule>
  </conditionalFormatting>
  <conditionalFormatting sqref="M14:M20">
    <cfRule type="containsText" dxfId="136" priority="2" operator="containsText" text="Cell I20 Must Be 100%">
      <formula>NOT(ISERROR(SEARCH("Cell I20 Must Be 100%",M14)))</formula>
    </cfRule>
  </conditionalFormatting>
  <dataValidations count="1">
    <dataValidation type="list" allowBlank="1" showInputMessage="1" showErrorMessage="1" sqref="I14:I19" xr:uid="{00000000-0002-0000-0700-000000000000}">
      <formula1>Standards_Percent</formula1>
    </dataValidation>
  </dataValidations>
  <printOptions horizontalCentered="1"/>
  <pageMargins left="0.3" right="0.3" top="0.5" bottom="0.5" header="0" footer="0.25"/>
  <pageSetup orientation="portrait" horizontalDpi="1200" verticalDpi="1200" r:id="rId1"/>
  <headerFooter>
    <oddFooter>&amp;L&amp;8&amp;F - &amp;A&amp;R&amp;8&amp;D - Page &amp;P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M31"/>
  <sheetViews>
    <sheetView showGridLines="0" showRowColHeaders="0" workbookViewId="0">
      <pane xSplit="3" ySplit="5" topLeftCell="D6" activePane="bottomRight" state="frozen"/>
      <selection activeCell="M14" sqref="M14:M20"/>
      <selection pane="topRight" activeCell="M14" sqref="M14:M20"/>
      <selection pane="bottomLeft" activeCell="M14" sqref="M14:M20"/>
      <selection pane="bottomRight" activeCell="B6" sqref="B6:B7"/>
    </sheetView>
  </sheetViews>
  <sheetFormatPr defaultColWidth="0" defaultRowHeight="15.75" zeroHeight="1" x14ac:dyDescent="0.2"/>
  <cols>
    <col min="1" max="1" width="50.5" style="51" customWidth="1"/>
    <col min="2" max="2" width="19.5" style="52" customWidth="1"/>
    <col min="3" max="3" width="73.83203125" style="51" customWidth="1"/>
    <col min="4" max="4" width="78.5" style="51" customWidth="1"/>
    <col min="5" max="12" width="9.5" style="51" customWidth="1"/>
    <col min="13" max="13" width="3.83203125" style="51" customWidth="1"/>
    <col min="14" max="16384" width="9.5" style="51" hidden="1"/>
  </cols>
  <sheetData>
    <row r="1" spans="1:6" ht="25.15" customHeight="1" x14ac:dyDescent="0.2">
      <c r="A1" s="53" t="s">
        <v>267</v>
      </c>
      <c r="B1" s="263" t="str">
        <f>'Evaluation Information'!B4:K4</f>
        <v>Enter Principal Name Here</v>
      </c>
      <c r="C1" s="263"/>
    </row>
    <row r="2" spans="1:6" ht="25.15" customHeight="1" x14ac:dyDescent="0.2">
      <c r="A2" s="53" t="s">
        <v>269</v>
      </c>
      <c r="B2" s="264" t="str">
        <f>'Evaluation Information'!B6:K6</f>
        <v>Enter Evaluator Name Here</v>
      </c>
      <c r="C2" s="264"/>
    </row>
    <row r="3" spans="1:6" ht="25.15" customHeight="1" x14ac:dyDescent="0.2">
      <c r="A3" s="53" t="s">
        <v>270</v>
      </c>
      <c r="B3" s="264" t="str">
        <f>'Evaluation Information'!B8:K8</f>
        <v>Enter School Year Here</v>
      </c>
      <c r="C3" s="264"/>
    </row>
    <row r="4" spans="1:6" x14ac:dyDescent="0.2"/>
    <row r="5" spans="1:6" x14ac:dyDescent="0.2">
      <c r="A5" s="65" t="s">
        <v>314</v>
      </c>
      <c r="B5" s="66" t="s">
        <v>313</v>
      </c>
      <c r="C5" s="65" t="s">
        <v>311</v>
      </c>
    </row>
    <row r="6" spans="1:6" x14ac:dyDescent="0.2">
      <c r="A6" s="265" t="s">
        <v>310</v>
      </c>
      <c r="B6" s="266"/>
      <c r="C6" s="265"/>
      <c r="D6" s="61" t="s">
        <v>318</v>
      </c>
      <c r="F6" s="62"/>
    </row>
    <row r="7" spans="1:6" ht="70.150000000000006" customHeight="1" x14ac:dyDescent="0.2">
      <c r="A7" s="265"/>
      <c r="B7" s="266"/>
      <c r="C7" s="265"/>
      <c r="D7" s="267" t="s">
        <v>674</v>
      </c>
    </row>
    <row r="8" spans="1:6" ht="66" customHeight="1" x14ac:dyDescent="0.2">
      <c r="A8" s="54" t="s">
        <v>472</v>
      </c>
      <c r="B8" s="148"/>
      <c r="C8" s="55"/>
      <c r="D8" s="267"/>
    </row>
    <row r="9" spans="1:6" ht="80.099999999999994" customHeight="1" x14ac:dyDescent="0.2">
      <c r="A9" s="64" t="s">
        <v>320</v>
      </c>
      <c r="B9" s="148"/>
      <c r="C9" s="55"/>
      <c r="D9" s="267"/>
    </row>
    <row r="10" spans="1:6" ht="70.150000000000006" customHeight="1" x14ac:dyDescent="0.2">
      <c r="A10" s="94" t="s">
        <v>676</v>
      </c>
      <c r="B10" s="96"/>
      <c r="C10" s="55"/>
      <c r="D10" s="153" t="s">
        <v>317</v>
      </c>
    </row>
    <row r="11" spans="1:6" ht="70.150000000000006" customHeight="1" x14ac:dyDescent="0.2">
      <c r="A11" s="95"/>
      <c r="B11" s="96"/>
      <c r="C11" s="55"/>
      <c r="D11" s="154"/>
    </row>
    <row r="12" spans="1:6" ht="70.150000000000006" customHeight="1" x14ac:dyDescent="0.2">
      <c r="A12" s="95"/>
      <c r="B12" s="96"/>
      <c r="C12" s="55"/>
      <c r="D12" s="154"/>
    </row>
    <row r="13" spans="1:6" ht="70.150000000000006" customHeight="1" x14ac:dyDescent="0.2">
      <c r="A13" s="95"/>
      <c r="B13" s="96"/>
      <c r="C13" s="55"/>
      <c r="D13" s="154"/>
    </row>
    <row r="14" spans="1:6" ht="70.150000000000006" customHeight="1" x14ac:dyDescent="0.2">
      <c r="A14" s="95"/>
      <c r="B14" s="96"/>
      <c r="C14" s="55"/>
      <c r="D14" s="154"/>
    </row>
    <row r="15" spans="1:6" ht="70.150000000000006" customHeight="1" x14ac:dyDescent="0.2">
      <c r="A15" s="59"/>
      <c r="B15" s="96"/>
      <c r="C15" s="55"/>
      <c r="D15" s="154"/>
    </row>
    <row r="16" spans="1:6" ht="70.150000000000006" customHeight="1" x14ac:dyDescent="0.2">
      <c r="A16" s="94" t="s">
        <v>675</v>
      </c>
      <c r="B16" s="96"/>
      <c r="C16" s="55"/>
      <c r="D16" s="260" t="s">
        <v>321</v>
      </c>
    </row>
    <row r="17" spans="1:4" ht="70.150000000000006" customHeight="1" x14ac:dyDescent="0.2">
      <c r="A17" s="95"/>
      <c r="B17" s="96"/>
      <c r="C17" s="55"/>
      <c r="D17" s="261"/>
    </row>
    <row r="18" spans="1:4" ht="70.150000000000006" customHeight="1" x14ac:dyDescent="0.2">
      <c r="A18" s="95"/>
      <c r="B18" s="96"/>
      <c r="C18" s="55"/>
      <c r="D18" s="261"/>
    </row>
    <row r="19" spans="1:4" ht="70.150000000000006" customHeight="1" x14ac:dyDescent="0.2">
      <c r="A19" s="95"/>
      <c r="B19" s="96"/>
      <c r="C19" s="55"/>
      <c r="D19" s="261"/>
    </row>
    <row r="20" spans="1:4" ht="70.150000000000006" customHeight="1" x14ac:dyDescent="0.2">
      <c r="A20" s="95"/>
      <c r="B20" s="96"/>
      <c r="C20" s="55"/>
      <c r="D20" s="262"/>
    </row>
    <row r="21" spans="1:4" ht="70.150000000000006" customHeight="1" x14ac:dyDescent="0.2">
      <c r="A21" s="59"/>
      <c r="B21" s="96"/>
      <c r="C21" s="55"/>
    </row>
    <row r="22" spans="1:4" ht="65.099999999999994" customHeight="1" x14ac:dyDescent="0.2">
      <c r="A22" s="59" t="s">
        <v>312</v>
      </c>
      <c r="B22" s="148"/>
      <c r="C22" s="55"/>
    </row>
    <row r="23" spans="1:4" ht="99.75" customHeight="1" x14ac:dyDescent="0.2">
      <c r="A23" s="55" t="s">
        <v>473</v>
      </c>
      <c r="B23" s="148"/>
      <c r="C23" s="55"/>
    </row>
    <row r="24" spans="1:4" ht="96" customHeight="1" x14ac:dyDescent="0.2">
      <c r="A24" s="55" t="s">
        <v>322</v>
      </c>
      <c r="B24" s="148"/>
      <c r="C24" s="55"/>
      <c r="D24" s="63" t="s">
        <v>316</v>
      </c>
    </row>
    <row r="25" spans="1:4" x14ac:dyDescent="0.2"/>
    <row r="26" spans="1:4" x14ac:dyDescent="0.2"/>
    <row r="27" spans="1:4" x14ac:dyDescent="0.2"/>
    <row r="28" spans="1:4" x14ac:dyDescent="0.2"/>
    <row r="29" spans="1:4" x14ac:dyDescent="0.2"/>
    <row r="30" spans="1:4" x14ac:dyDescent="0.2"/>
    <row r="31" spans="1:4" x14ac:dyDescent="0.2"/>
  </sheetData>
  <sheetProtection formatCells="0" formatColumns="0" formatRows="0" insertColumns="0" insertRows="0" insertHyperlinks="0" deleteColumns="0" deleteRows="0" sort="0" autoFilter="0"/>
  <mergeCells count="8">
    <mergeCell ref="D16:D20"/>
    <mergeCell ref="B1:C1"/>
    <mergeCell ref="B2:C2"/>
    <mergeCell ref="B3:C3"/>
    <mergeCell ref="A6:A7"/>
    <mergeCell ref="B6:B7"/>
    <mergeCell ref="C6:C7"/>
    <mergeCell ref="D7:D9"/>
  </mergeCells>
  <conditionalFormatting sqref="B1:C3">
    <cfRule type="containsText" dxfId="135" priority="1" operator="containsText" text="Here">
      <formula>NOT(ISERROR(SEARCH("Here",B1)))</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rowBreaks count="1" manualBreakCount="1">
    <brk id="9"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63</vt:i4>
      </vt:variant>
    </vt:vector>
  </HeadingPairs>
  <TitlesOfParts>
    <vt:vector size="88" baseType="lpstr">
      <vt:lpstr>Contact Information</vt:lpstr>
      <vt:lpstr>Directions</vt:lpstr>
      <vt:lpstr>Guidance Document</vt:lpstr>
      <vt:lpstr>Evaluation Overview</vt:lpstr>
      <vt:lpstr>ILPSSL</vt:lpstr>
      <vt:lpstr>Assessment Types</vt:lpstr>
      <vt:lpstr>Prof Practice Rating Scale</vt:lpstr>
      <vt:lpstr>Evaluation Information</vt:lpstr>
      <vt:lpstr>Evaluation Dates</vt:lpstr>
      <vt:lpstr>Tables</vt:lpstr>
      <vt:lpstr>Prof Practice Eval Tool</vt:lpstr>
      <vt:lpstr>Goals Matrix</vt:lpstr>
      <vt:lpstr>Strengths &amp; Areas for Growth</vt:lpstr>
      <vt:lpstr>Summative &amp; Signatures</vt:lpstr>
      <vt:lpstr>Formal Observation Matrix (1)</vt:lpstr>
      <vt:lpstr>Formal Observation Matrix (2)</vt:lpstr>
      <vt:lpstr>Formal Observation Matrix (3)</vt:lpstr>
      <vt:lpstr>Formal Observation Matrix (4)</vt:lpstr>
      <vt:lpstr>Formal Observation Matrix (5)</vt:lpstr>
      <vt:lpstr>Formal Observation Matrix (6)</vt:lpstr>
      <vt:lpstr>Informal Observation Matrix (1)</vt:lpstr>
      <vt:lpstr>Informal Observation Matrix (2)</vt:lpstr>
      <vt:lpstr>Informal Observation Matrix (3)</vt:lpstr>
      <vt:lpstr>Informal Observation Matrix (4)</vt:lpstr>
      <vt:lpstr>Future Goals Development Matrix</vt:lpstr>
      <vt:lpstr>Directions!Achievement_Goal_Rating</vt:lpstr>
      <vt:lpstr>Achievement_Goal_Rating</vt:lpstr>
      <vt:lpstr>Directions!Assessment_Type</vt:lpstr>
      <vt:lpstr>Assessment_Type</vt:lpstr>
      <vt:lpstr>Assessments</vt:lpstr>
      <vt:lpstr>Elements</vt:lpstr>
      <vt:lpstr>Goal_Number</vt:lpstr>
      <vt:lpstr>Goal_Rating</vt:lpstr>
      <vt:lpstr>Local_Component</vt:lpstr>
      <vt:lpstr>Other_Factors_Weight</vt:lpstr>
      <vt:lpstr>'Evaluation Dates'!Print_Area</vt:lpstr>
      <vt:lpstr>'Evaluation Information'!Print_Area</vt:lpstr>
      <vt:lpstr>'Formal Observation Matrix (1)'!Print_Area</vt:lpstr>
      <vt:lpstr>'Formal Observation Matrix (2)'!Print_Area</vt:lpstr>
      <vt:lpstr>'Formal Observation Matrix (3)'!Print_Area</vt:lpstr>
      <vt:lpstr>'Formal Observation Matrix (4)'!Print_Area</vt:lpstr>
      <vt:lpstr>'Formal Observation Matrix (5)'!Print_Area</vt:lpstr>
      <vt:lpstr>'Formal Observation Matrix (6)'!Print_Area</vt:lpstr>
      <vt:lpstr>'Future Goals Development Matrix'!Print_Area</vt:lpstr>
      <vt:lpstr>'Goals Matrix'!Print_Area</vt:lpstr>
      <vt:lpstr>'Guidance Document'!Print_Area</vt:lpstr>
      <vt:lpstr>ILPSSL!Print_Area</vt:lpstr>
      <vt:lpstr>'Informal Observation Matrix (1)'!Print_Area</vt:lpstr>
      <vt:lpstr>'Informal Observation Matrix (2)'!Print_Area</vt:lpstr>
      <vt:lpstr>'Informal Observation Matrix (3)'!Print_Area</vt:lpstr>
      <vt:lpstr>'Informal Observation Matrix (4)'!Print_Area</vt:lpstr>
      <vt:lpstr>'Prof Practice Eval Tool'!Print_Area</vt:lpstr>
      <vt:lpstr>'Strengths &amp; Areas for Growth'!Print_Area</vt:lpstr>
      <vt:lpstr>'Summative &amp; Signatures'!Print_Area</vt:lpstr>
      <vt:lpstr>'Evaluation Dates'!Print_Titles</vt:lpstr>
      <vt:lpstr>'Formal Observation Matrix (1)'!Print_Titles</vt:lpstr>
      <vt:lpstr>'Formal Observation Matrix (2)'!Print_Titles</vt:lpstr>
      <vt:lpstr>'Formal Observation Matrix (3)'!Print_Titles</vt:lpstr>
      <vt:lpstr>'Formal Observation Matrix (4)'!Print_Titles</vt:lpstr>
      <vt:lpstr>'Formal Observation Matrix (5)'!Print_Titles</vt:lpstr>
      <vt:lpstr>'Formal Observation Matrix (6)'!Print_Titles</vt:lpstr>
      <vt:lpstr>'Guidance Document'!Print_Titles</vt:lpstr>
      <vt:lpstr>ILPSSL!Print_Titles</vt:lpstr>
      <vt:lpstr>'Informal Observation Matrix (1)'!Print_Titles</vt:lpstr>
      <vt:lpstr>'Informal Observation Matrix (2)'!Print_Titles</vt:lpstr>
      <vt:lpstr>'Informal Observation Matrix (3)'!Print_Titles</vt:lpstr>
      <vt:lpstr>'Informal Observation Matrix (4)'!Print_Titles</vt:lpstr>
      <vt:lpstr>'Prof Practice Eval Tool'!Print_Titles</vt:lpstr>
      <vt:lpstr>'Strengths &amp; Areas for Growth'!Print_Titles</vt:lpstr>
      <vt:lpstr>'Summative &amp; Signatures'!Print_Titles</vt:lpstr>
      <vt:lpstr>Directions!Prof_Practice_Ratings</vt:lpstr>
      <vt:lpstr>Prof_Practice_Ratings</vt:lpstr>
      <vt:lpstr>Directions!Prof_Practice_Ratings2</vt:lpstr>
      <vt:lpstr>Prof_Practice_Ratings2</vt:lpstr>
      <vt:lpstr>Professional_Practice</vt:lpstr>
      <vt:lpstr>Rating_Scale</vt:lpstr>
      <vt:lpstr>S_I_E_Long</vt:lpstr>
      <vt:lpstr>S_I_E_Mid</vt:lpstr>
      <vt:lpstr>Directions!S_I_E_Short</vt:lpstr>
      <vt:lpstr>S_I_E_Short</vt:lpstr>
      <vt:lpstr>Directions!Satisfied</vt:lpstr>
      <vt:lpstr>Satisfied</vt:lpstr>
      <vt:lpstr>Self_Evaluation</vt:lpstr>
      <vt:lpstr>Directions!Standards_Percent</vt:lpstr>
      <vt:lpstr>Standards_Percent</vt:lpstr>
      <vt:lpstr>Weighted_Option</vt:lpstr>
      <vt:lpstr>Directions!Yes_No</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Superintendent</dc:creator>
  <cp:lastModifiedBy>Don White, Ph.D.</cp:lastModifiedBy>
  <cp:lastPrinted>2014-07-08T10:08:29Z</cp:lastPrinted>
  <dcterms:created xsi:type="dcterms:W3CDTF">2012-03-25T09:44:44Z</dcterms:created>
  <dcterms:modified xsi:type="dcterms:W3CDTF">2025-07-21T14:45:30Z</dcterms:modified>
</cp:coreProperties>
</file>