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25"/>
  <workbookPr showInkAnnotation="0" updateLinks="never" codeName="ThisWorkbook"/>
  <mc:AlternateContent xmlns:mc="http://schemas.openxmlformats.org/markup-compatibility/2006">
    <mc:Choice Requires="x15">
      <x15ac:absPath xmlns:x15ac="http://schemas.microsoft.com/office/spreadsheetml/2010/11/ac" url="C:\Users\drdon\Documents\DRDW Files\Consulting\Data Services\DuPage Eval Tool\"/>
    </mc:Choice>
  </mc:AlternateContent>
  <xr:revisionPtr revIDLastSave="0" documentId="13_ncr:1_{F4F20DF0-D70F-41DC-B6AF-D18B966F9141}" xr6:coauthVersionLast="47" xr6:coauthVersionMax="47" xr10:uidLastSave="{00000000-0000-0000-0000-000000000000}"/>
  <workbookProtection workbookAlgorithmName="SHA-512" workbookHashValue="iIXihStZyfDH82w5TJ7WZe5fifzHXrkYTqo+O2KTuVObDc8xI/hYybaAXckLexAfZ4pzNMHuNcG/fS3MYburuw==" workbookSaltValue="WFeau2JjSxYJrkmKDsssTQ==" workbookSpinCount="100000" lockStructure="1"/>
  <bookViews>
    <workbookView xWindow="23310" yWindow="0" windowWidth="23700" windowHeight="20985" tabRatio="894" firstSheet="1" activeTab="1" xr2:uid="{00000000-000D-0000-FFFF-FFFF00000000}"/>
  </bookViews>
  <sheets>
    <sheet name="Contact Information" sheetId="20" state="hidden" r:id="rId1"/>
    <sheet name="Directions" sheetId="21" r:id="rId2"/>
    <sheet name="Guidance Document" sheetId="26" r:id="rId3"/>
    <sheet name="Evaluation Overview" sheetId="29" r:id="rId4"/>
    <sheet name="ILPSSL" sheetId="25" r:id="rId5"/>
    <sheet name="Assessment Types" sheetId="28" r:id="rId6"/>
    <sheet name="Prof Practice Rating Scale" sheetId="47" r:id="rId7"/>
    <sheet name="Evaluation Information" sheetId="11" r:id="rId8"/>
    <sheet name="Evaluation Dates" sheetId="19" state="hidden" r:id="rId9"/>
    <sheet name="Tables" sheetId="6" state="hidden" r:id="rId10"/>
    <sheet name="Prof Practice Eval Tool" sheetId="5" r:id="rId11"/>
    <sheet name="Goals Matrix" sheetId="17" r:id="rId12"/>
    <sheet name="Strengths &amp; Areas for Growth" sheetId="12" r:id="rId13"/>
    <sheet name="Summative &amp; Signatures" sheetId="23" r:id="rId14"/>
    <sheet name="Formal Observation Matrix (1)" sheetId="31" r:id="rId15"/>
    <sheet name="Formal Observation Matrix (2)" sheetId="41" r:id="rId16"/>
    <sheet name="Formal Observation Matrix (3)" sheetId="42" r:id="rId17"/>
    <sheet name="Formal Observation Matrix (4)" sheetId="44" r:id="rId18"/>
    <sheet name="Formal Observation Matrix (5)" sheetId="45" r:id="rId19"/>
    <sheet name="Formal Observation Matrix (6)" sheetId="46" r:id="rId20"/>
    <sheet name="Informal Observation Matrix (1)" sheetId="48" r:id="rId21"/>
    <sheet name="Informal Observation Matrix (2)" sheetId="54" r:id="rId22"/>
    <sheet name="Informal Observation Matrix (3)" sheetId="59" r:id="rId23"/>
    <sheet name="Informal Observation Matrix (4)" sheetId="61" r:id="rId24"/>
    <sheet name="Future Goals Development Matrix" sheetId="30" r:id="rId25"/>
  </sheets>
  <definedNames>
    <definedName name="Achievement_Goal_Rating">Tables!$AI$1:$AI$6</definedName>
    <definedName name="Assessment_Type">Tables!$J$2:$J$5</definedName>
    <definedName name="Assessments">Tables!$AX$2:$AX$27</definedName>
    <definedName name="Elements">Tables!$AC$2:$AC$41</definedName>
    <definedName name="Goal_Number">Tables!$AQ$1:$AQ$6</definedName>
    <definedName name="Goal_Rating">Tables!$BQ$1:$BQ$5</definedName>
    <definedName name="Local_Component">Tables!$AY$2:$AY$27</definedName>
    <definedName name="Other_Factors_Weight">Tables!$AU$2:$AU$27</definedName>
    <definedName name="_xlnm.Print_Area" localSheetId="8">'Evaluation Dates'!$A$1:$C$24</definedName>
    <definedName name="_xlnm.Print_Area" localSheetId="7">'Evaluation Information'!$A$1:$K$20</definedName>
    <definedName name="_xlnm.Print_Area" localSheetId="14">'Formal Observation Matrix (1)'!$A$1:$C$17</definedName>
    <definedName name="_xlnm.Print_Area" localSheetId="15">'Formal Observation Matrix (2)'!$A$1:$C$17</definedName>
    <definedName name="_xlnm.Print_Area" localSheetId="16">'Formal Observation Matrix (3)'!$A$1:$C$17</definedName>
    <definedName name="_xlnm.Print_Area" localSheetId="17">'Formal Observation Matrix (4)'!$A$1:$C$17</definedName>
    <definedName name="_xlnm.Print_Area" localSheetId="18">'Formal Observation Matrix (5)'!$A$1:$C$17</definedName>
    <definedName name="_xlnm.Print_Area" localSheetId="19">'Formal Observation Matrix (6)'!$A$1:$C$16</definedName>
    <definedName name="_xlnm.Print_Area" localSheetId="24">'Future Goals Development Matrix'!$A$2:$E$5</definedName>
    <definedName name="_xlnm.Print_Area" localSheetId="11">'Goals Matrix'!$A$1:$F$10</definedName>
    <definedName name="_xlnm.Print_Area" localSheetId="2">'Guidance Document'!$A$1:$B$35</definedName>
    <definedName name="_xlnm.Print_Area" localSheetId="4">ILPSSL!$A$1:$B$27</definedName>
    <definedName name="_xlnm.Print_Area" localSheetId="20">'Informal Observation Matrix (1)'!$A$1:$C$10</definedName>
    <definedName name="_xlnm.Print_Area" localSheetId="21">'Informal Observation Matrix (2)'!$A$1:$C$10</definedName>
    <definedName name="_xlnm.Print_Area" localSheetId="22">'Informal Observation Matrix (3)'!$A$1:$C$10</definedName>
    <definedName name="_xlnm.Print_Area" localSheetId="23">'Informal Observation Matrix (4)'!$A$1:$C$10</definedName>
    <definedName name="_xlnm.Print_Area" localSheetId="10">'Prof Practice Eval Tool'!$A$1:$G$356</definedName>
    <definedName name="_xlnm.Print_Area" localSheetId="12">'Strengths &amp; Areas for Growth'!$A$1:$D$15</definedName>
    <definedName name="_xlnm.Print_Area" localSheetId="13">'Summative &amp; Signatures'!$A$1:$F$49</definedName>
    <definedName name="_xlnm.Print_Titles" localSheetId="8">'Evaluation Dates'!$1:$5</definedName>
    <definedName name="_xlnm.Print_Titles" localSheetId="14">'Formal Observation Matrix (1)'!$1:$3</definedName>
    <definedName name="_xlnm.Print_Titles" localSheetId="15">'Formal Observation Matrix (2)'!$1:$3</definedName>
    <definedName name="_xlnm.Print_Titles" localSheetId="16">'Formal Observation Matrix (3)'!$1:$3</definedName>
    <definedName name="_xlnm.Print_Titles" localSheetId="17">'Formal Observation Matrix (4)'!$1:$3</definedName>
    <definedName name="_xlnm.Print_Titles" localSheetId="18">'Formal Observation Matrix (5)'!$1:$3</definedName>
    <definedName name="_xlnm.Print_Titles" localSheetId="19">'Formal Observation Matrix (6)'!$1:$3</definedName>
    <definedName name="_xlnm.Print_Titles" localSheetId="2">'Guidance Document'!$6:$6</definedName>
    <definedName name="_xlnm.Print_Titles" localSheetId="4">ILPSSL!$1:$2</definedName>
    <definedName name="_xlnm.Print_Titles" localSheetId="20">'Informal Observation Matrix (1)'!$1:$3</definedName>
    <definedName name="_xlnm.Print_Titles" localSheetId="21">'Informal Observation Matrix (2)'!$1:$3</definedName>
    <definedName name="_xlnm.Print_Titles" localSheetId="22">'Informal Observation Matrix (3)'!$1:$3</definedName>
    <definedName name="_xlnm.Print_Titles" localSheetId="23">'Informal Observation Matrix (4)'!$1:$3</definedName>
    <definedName name="_xlnm.Print_Titles" localSheetId="10">'Prof Practice Eval Tool'!$2:$2</definedName>
    <definedName name="_xlnm.Print_Titles" localSheetId="12">'Strengths &amp; Areas for Growth'!$1:$1</definedName>
    <definedName name="_xlnm.Print_Titles" localSheetId="13">'Summative &amp; Signatures'!$1:$3</definedName>
    <definedName name="Prof_Practice_Ratings">Tables!$A$2:$A$7</definedName>
    <definedName name="Prof_Practice_Ratings2">Tables!$A$15:$A$19</definedName>
    <definedName name="Professional_Practice">Tables!$AV$2:$AV$52</definedName>
    <definedName name="Rating_Scale">Tables!$N$1:$O$402</definedName>
    <definedName name="S_I_E_Long">Tables!$BH$2:$BH$41</definedName>
    <definedName name="S_I_E_Mid">Tables!$BI$2:$BI$41</definedName>
    <definedName name="S_I_E_Short">Tables!$BJ$2:$BJ$41</definedName>
    <definedName name="Satisfied">Tables!$BW$1:$BW$3</definedName>
    <definedName name="Self_Evaluation">Tables!$AW$2:$AW$27</definedName>
    <definedName name="Standards_Percent">Tables!$AU$2:$AU$10002</definedName>
    <definedName name="Weighted_Option">Tables!$AM$2:$AM$4</definedName>
    <definedName name="Yes_No">Tables!$AO$1:$AO$3</definedName>
  </definedNames>
  <calcPr calcId="191029"/>
  <extLst>
    <ext xmlns:x14="http://schemas.microsoft.com/office/spreadsheetml/2009/9/main" uri="{79F54976-1DA5-4618-B147-4CDE4B953A38}">
      <x14:workbookPr defaultImageDpi="32767"/>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mx="http://schemas.microsoft.com/office/mac/excel/2008/main" uri="{7523E5D3-25F3-A5E0-1632-64F254C22452}">
      <mx:ArchID Flags="2"/>
    </ext>
  </extLst>
</workbook>
</file>

<file path=xl/calcChain.xml><?xml version="1.0" encoding="utf-8"?>
<calcChain xmlns="http://schemas.openxmlformats.org/spreadsheetml/2006/main">
  <c r="F7" i="17" l="1"/>
  <c r="F6" i="17"/>
  <c r="E30" i="23"/>
  <c r="F5" i="17"/>
  <c r="M11" i="5"/>
  <c r="M19" i="5"/>
  <c r="M25" i="5"/>
  <c r="D36" i="23"/>
  <c r="C32" i="23"/>
  <c r="C36" i="23" s="1"/>
  <c r="C25" i="23"/>
  <c r="D31" i="23" s="1"/>
  <c r="N2" i="6"/>
  <c r="O2" i="6"/>
  <c r="N3" i="6"/>
  <c r="O3" i="6"/>
  <c r="N4" i="6"/>
  <c r="O4" i="6"/>
  <c r="N5" i="6"/>
  <c r="O5" i="6"/>
  <c r="N6" i="6"/>
  <c r="O6" i="6"/>
  <c r="N7" i="6"/>
  <c r="O7" i="6"/>
  <c r="N8" i="6"/>
  <c r="O8" i="6"/>
  <c r="N9" i="6"/>
  <c r="O9" i="6"/>
  <c r="N10" i="6"/>
  <c r="O10" i="6"/>
  <c r="N11" i="6"/>
  <c r="O11" i="6"/>
  <c r="N12" i="6"/>
  <c r="O12" i="6"/>
  <c r="N13" i="6"/>
  <c r="O13" i="6"/>
  <c r="N14" i="6"/>
  <c r="O14" i="6"/>
  <c r="N15" i="6"/>
  <c r="O15" i="6"/>
  <c r="N16" i="6"/>
  <c r="O16" i="6"/>
  <c r="N17" i="6"/>
  <c r="O17" i="6"/>
  <c r="N18" i="6"/>
  <c r="O18" i="6"/>
  <c r="N19" i="6"/>
  <c r="O19" i="6"/>
  <c r="N20" i="6"/>
  <c r="O20" i="6"/>
  <c r="N21" i="6"/>
  <c r="O21" i="6"/>
  <c r="N22" i="6"/>
  <c r="O22" i="6"/>
  <c r="N23" i="6"/>
  <c r="O23" i="6"/>
  <c r="N24" i="6"/>
  <c r="O24" i="6"/>
  <c r="N25" i="6"/>
  <c r="O25" i="6"/>
  <c r="N26" i="6"/>
  <c r="O26" i="6"/>
  <c r="N27" i="6"/>
  <c r="O27" i="6"/>
  <c r="N28" i="6"/>
  <c r="O28" i="6"/>
  <c r="N29" i="6"/>
  <c r="O29" i="6"/>
  <c r="N30" i="6"/>
  <c r="O30" i="6"/>
  <c r="N31" i="6"/>
  <c r="O31" i="6"/>
  <c r="N32" i="6"/>
  <c r="O32" i="6"/>
  <c r="N33" i="6"/>
  <c r="O33" i="6"/>
  <c r="N34" i="6"/>
  <c r="O34" i="6"/>
  <c r="N35" i="6"/>
  <c r="O35" i="6"/>
  <c r="N36" i="6"/>
  <c r="O36" i="6"/>
  <c r="N37" i="6"/>
  <c r="O37" i="6"/>
  <c r="N38" i="6"/>
  <c r="O38" i="6"/>
  <c r="N39" i="6"/>
  <c r="O39" i="6"/>
  <c r="N40" i="6"/>
  <c r="O40" i="6"/>
  <c r="N41" i="6"/>
  <c r="O41" i="6"/>
  <c r="N42" i="6"/>
  <c r="O42" i="6"/>
  <c r="N43" i="6"/>
  <c r="O43" i="6"/>
  <c r="N44" i="6"/>
  <c r="O44" i="6"/>
  <c r="N45" i="6"/>
  <c r="O45" i="6"/>
  <c r="N46" i="6"/>
  <c r="O46" i="6"/>
  <c r="N47" i="6"/>
  <c r="O47" i="6"/>
  <c r="N48" i="6"/>
  <c r="O48" i="6"/>
  <c r="N49" i="6"/>
  <c r="O49" i="6"/>
  <c r="N50" i="6"/>
  <c r="O50" i="6"/>
  <c r="N51" i="6"/>
  <c r="O51" i="6"/>
  <c r="N52" i="6"/>
  <c r="O52" i="6"/>
  <c r="N53" i="6"/>
  <c r="O53" i="6"/>
  <c r="N54" i="6"/>
  <c r="O54" i="6"/>
  <c r="N55" i="6"/>
  <c r="O55" i="6"/>
  <c r="N56" i="6"/>
  <c r="O56" i="6"/>
  <c r="N57" i="6"/>
  <c r="O57" i="6"/>
  <c r="N58" i="6"/>
  <c r="O58" i="6"/>
  <c r="N59" i="6"/>
  <c r="O59" i="6"/>
  <c r="N60" i="6"/>
  <c r="O60" i="6"/>
  <c r="N61" i="6"/>
  <c r="O61" i="6"/>
  <c r="N62" i="6"/>
  <c r="O62" i="6"/>
  <c r="N63" i="6"/>
  <c r="O63" i="6"/>
  <c r="N64" i="6"/>
  <c r="O64" i="6"/>
  <c r="N65" i="6"/>
  <c r="O65" i="6"/>
  <c r="N66" i="6"/>
  <c r="O66" i="6"/>
  <c r="N67" i="6"/>
  <c r="O67" i="6"/>
  <c r="N68" i="6"/>
  <c r="O68" i="6"/>
  <c r="N69" i="6"/>
  <c r="O69" i="6"/>
  <c r="N70" i="6"/>
  <c r="O70" i="6"/>
  <c r="N71" i="6"/>
  <c r="O71" i="6"/>
  <c r="N72" i="6"/>
  <c r="O72" i="6"/>
  <c r="N73" i="6"/>
  <c r="O73" i="6"/>
  <c r="N74" i="6"/>
  <c r="O74" i="6"/>
  <c r="N75" i="6"/>
  <c r="O75" i="6"/>
  <c r="N76" i="6"/>
  <c r="O76" i="6"/>
  <c r="N77" i="6"/>
  <c r="O77" i="6"/>
  <c r="N78" i="6"/>
  <c r="O78" i="6"/>
  <c r="N79" i="6"/>
  <c r="O79" i="6"/>
  <c r="N80" i="6"/>
  <c r="O80" i="6"/>
  <c r="N81" i="6"/>
  <c r="O81" i="6"/>
  <c r="N82" i="6"/>
  <c r="O82" i="6"/>
  <c r="N83" i="6"/>
  <c r="O83" i="6"/>
  <c r="N84" i="6"/>
  <c r="O84" i="6"/>
  <c r="N85" i="6"/>
  <c r="O85" i="6"/>
  <c r="N86" i="6"/>
  <c r="O86" i="6"/>
  <c r="N87" i="6"/>
  <c r="O87" i="6"/>
  <c r="N88" i="6"/>
  <c r="O88" i="6"/>
  <c r="N89" i="6"/>
  <c r="O89" i="6"/>
  <c r="N90" i="6"/>
  <c r="O90" i="6"/>
  <c r="N91" i="6"/>
  <c r="O91" i="6"/>
  <c r="N92" i="6"/>
  <c r="O92" i="6"/>
  <c r="N93" i="6"/>
  <c r="O93" i="6"/>
  <c r="N94" i="6"/>
  <c r="O94" i="6"/>
  <c r="N95" i="6"/>
  <c r="O95" i="6"/>
  <c r="N96" i="6"/>
  <c r="O96" i="6"/>
  <c r="N97" i="6"/>
  <c r="O97" i="6"/>
  <c r="N98" i="6"/>
  <c r="O98" i="6"/>
  <c r="N99" i="6"/>
  <c r="O99" i="6"/>
  <c r="N100" i="6"/>
  <c r="O100" i="6"/>
  <c r="N101" i="6"/>
  <c r="O101" i="6"/>
  <c r="N102" i="6"/>
  <c r="O102" i="6"/>
  <c r="N103" i="6"/>
  <c r="O103" i="6"/>
  <c r="N104" i="6"/>
  <c r="O104" i="6"/>
  <c r="N105" i="6"/>
  <c r="O105" i="6"/>
  <c r="N106" i="6"/>
  <c r="O106" i="6"/>
  <c r="N107" i="6"/>
  <c r="O107" i="6"/>
  <c r="N108" i="6"/>
  <c r="O108" i="6"/>
  <c r="N109" i="6"/>
  <c r="O109" i="6"/>
  <c r="N110" i="6"/>
  <c r="O110" i="6"/>
  <c r="N111" i="6"/>
  <c r="O111" i="6"/>
  <c r="N112" i="6"/>
  <c r="O112" i="6"/>
  <c r="N113" i="6"/>
  <c r="O113" i="6"/>
  <c r="N114" i="6"/>
  <c r="O114" i="6"/>
  <c r="N115" i="6"/>
  <c r="O115" i="6"/>
  <c r="N116" i="6"/>
  <c r="O116" i="6"/>
  <c r="N117" i="6"/>
  <c r="O117" i="6"/>
  <c r="N118" i="6"/>
  <c r="O118" i="6"/>
  <c r="N119" i="6"/>
  <c r="O119" i="6"/>
  <c r="N120" i="6"/>
  <c r="O120" i="6"/>
  <c r="N121" i="6"/>
  <c r="O121" i="6"/>
  <c r="N122" i="6"/>
  <c r="O122" i="6"/>
  <c r="N123" i="6"/>
  <c r="O123" i="6"/>
  <c r="N124" i="6"/>
  <c r="O124" i="6"/>
  <c r="N125" i="6"/>
  <c r="O125" i="6"/>
  <c r="N126" i="6"/>
  <c r="O126" i="6"/>
  <c r="N127" i="6"/>
  <c r="O127" i="6"/>
  <c r="N128" i="6"/>
  <c r="O128" i="6"/>
  <c r="N129" i="6"/>
  <c r="O129" i="6"/>
  <c r="N130" i="6"/>
  <c r="O130" i="6"/>
  <c r="N131" i="6"/>
  <c r="O131" i="6"/>
  <c r="N132" i="6"/>
  <c r="O132" i="6"/>
  <c r="N133" i="6"/>
  <c r="O133" i="6"/>
  <c r="N134" i="6"/>
  <c r="O134" i="6"/>
  <c r="N135" i="6"/>
  <c r="O135" i="6"/>
  <c r="N136" i="6"/>
  <c r="O136" i="6"/>
  <c r="N137" i="6"/>
  <c r="O137" i="6"/>
  <c r="N138" i="6"/>
  <c r="O138" i="6"/>
  <c r="N139" i="6"/>
  <c r="O139" i="6"/>
  <c r="N140" i="6"/>
  <c r="O140" i="6"/>
  <c r="N141" i="6"/>
  <c r="O141" i="6"/>
  <c r="N142" i="6"/>
  <c r="O142" i="6"/>
  <c r="N143" i="6"/>
  <c r="O143" i="6"/>
  <c r="N144" i="6"/>
  <c r="O144" i="6"/>
  <c r="N145" i="6"/>
  <c r="O145" i="6"/>
  <c r="N146" i="6"/>
  <c r="O146" i="6"/>
  <c r="N147" i="6"/>
  <c r="O147" i="6"/>
  <c r="N148" i="6"/>
  <c r="O148" i="6"/>
  <c r="N149" i="6"/>
  <c r="O149" i="6"/>
  <c r="N150" i="6"/>
  <c r="O150" i="6"/>
  <c r="N151" i="6"/>
  <c r="O151" i="6"/>
  <c r="N152" i="6"/>
  <c r="O152" i="6"/>
  <c r="N153" i="6"/>
  <c r="O153" i="6"/>
  <c r="N154" i="6"/>
  <c r="O154" i="6"/>
  <c r="N155" i="6"/>
  <c r="O155" i="6"/>
  <c r="N156" i="6"/>
  <c r="O156" i="6"/>
  <c r="N157" i="6"/>
  <c r="O157" i="6"/>
  <c r="N158" i="6"/>
  <c r="O158" i="6"/>
  <c r="N159" i="6"/>
  <c r="O159" i="6"/>
  <c r="N160" i="6"/>
  <c r="O160" i="6"/>
  <c r="N161" i="6"/>
  <c r="O161" i="6"/>
  <c r="N162" i="6"/>
  <c r="O162" i="6"/>
  <c r="N163" i="6"/>
  <c r="O163" i="6"/>
  <c r="N164" i="6"/>
  <c r="O164" i="6"/>
  <c r="N165" i="6"/>
  <c r="O165" i="6"/>
  <c r="N166" i="6"/>
  <c r="O166" i="6"/>
  <c r="N167" i="6"/>
  <c r="O167" i="6"/>
  <c r="N168" i="6"/>
  <c r="O168" i="6"/>
  <c r="N169" i="6"/>
  <c r="O169" i="6"/>
  <c r="N170" i="6"/>
  <c r="O170" i="6"/>
  <c r="N171" i="6"/>
  <c r="O171" i="6"/>
  <c r="N172" i="6"/>
  <c r="O172" i="6"/>
  <c r="N173" i="6"/>
  <c r="O173" i="6"/>
  <c r="N174" i="6"/>
  <c r="O174" i="6"/>
  <c r="N175" i="6"/>
  <c r="O175" i="6"/>
  <c r="N176" i="6"/>
  <c r="O176" i="6"/>
  <c r="N177" i="6"/>
  <c r="O177" i="6"/>
  <c r="N178" i="6"/>
  <c r="O178" i="6"/>
  <c r="N179" i="6"/>
  <c r="O179" i="6"/>
  <c r="N180" i="6"/>
  <c r="O180" i="6"/>
  <c r="N181" i="6"/>
  <c r="O181" i="6"/>
  <c r="N182" i="6"/>
  <c r="O182" i="6"/>
  <c r="N183" i="6"/>
  <c r="O183" i="6"/>
  <c r="N184" i="6"/>
  <c r="O184" i="6"/>
  <c r="N185" i="6"/>
  <c r="O185" i="6"/>
  <c r="N186" i="6"/>
  <c r="O186" i="6"/>
  <c r="N187" i="6"/>
  <c r="O187" i="6"/>
  <c r="N188" i="6"/>
  <c r="O188" i="6"/>
  <c r="N189" i="6"/>
  <c r="O189" i="6"/>
  <c r="N190" i="6"/>
  <c r="O190" i="6"/>
  <c r="N191" i="6"/>
  <c r="O191" i="6"/>
  <c r="N192" i="6"/>
  <c r="O192" i="6"/>
  <c r="N193" i="6"/>
  <c r="O193" i="6"/>
  <c r="N194" i="6"/>
  <c r="O194" i="6"/>
  <c r="N195" i="6"/>
  <c r="O195" i="6"/>
  <c r="N196" i="6"/>
  <c r="O196" i="6"/>
  <c r="N197" i="6"/>
  <c r="O197" i="6"/>
  <c r="N198" i="6"/>
  <c r="O198" i="6"/>
  <c r="N199" i="6"/>
  <c r="O199" i="6"/>
  <c r="N200" i="6"/>
  <c r="O200" i="6"/>
  <c r="N201" i="6"/>
  <c r="O201" i="6"/>
  <c r="N202" i="6"/>
  <c r="O202" i="6"/>
  <c r="N203" i="6"/>
  <c r="O203" i="6"/>
  <c r="N204" i="6"/>
  <c r="O204" i="6"/>
  <c r="N205" i="6"/>
  <c r="O205" i="6"/>
  <c r="N206" i="6"/>
  <c r="O206" i="6"/>
  <c r="N207" i="6"/>
  <c r="O207" i="6"/>
  <c r="N208" i="6"/>
  <c r="O208" i="6"/>
  <c r="N209" i="6"/>
  <c r="O209" i="6"/>
  <c r="N210" i="6"/>
  <c r="O210" i="6"/>
  <c r="N211" i="6"/>
  <c r="O211" i="6"/>
  <c r="N212" i="6"/>
  <c r="O212" i="6"/>
  <c r="N213" i="6"/>
  <c r="O213" i="6"/>
  <c r="N214" i="6"/>
  <c r="O214" i="6"/>
  <c r="N215" i="6"/>
  <c r="O215" i="6"/>
  <c r="N216" i="6"/>
  <c r="O216" i="6"/>
  <c r="N217" i="6"/>
  <c r="O217" i="6"/>
  <c r="N218" i="6"/>
  <c r="O218" i="6"/>
  <c r="N219" i="6"/>
  <c r="O219" i="6"/>
  <c r="N220" i="6"/>
  <c r="O220" i="6"/>
  <c r="N221" i="6"/>
  <c r="O221" i="6"/>
  <c r="N222" i="6"/>
  <c r="O222" i="6"/>
  <c r="N223" i="6"/>
  <c r="O223" i="6"/>
  <c r="N224" i="6"/>
  <c r="O224" i="6"/>
  <c r="N225" i="6"/>
  <c r="O225" i="6"/>
  <c r="N226" i="6"/>
  <c r="O226" i="6"/>
  <c r="N227" i="6"/>
  <c r="O227" i="6"/>
  <c r="N228" i="6"/>
  <c r="O228" i="6"/>
  <c r="N229" i="6"/>
  <c r="O229" i="6"/>
  <c r="N230" i="6"/>
  <c r="O230" i="6"/>
  <c r="N231" i="6"/>
  <c r="O231" i="6"/>
  <c r="N232" i="6"/>
  <c r="O232" i="6"/>
  <c r="N233" i="6"/>
  <c r="O233" i="6"/>
  <c r="N234" i="6"/>
  <c r="O234" i="6"/>
  <c r="N235" i="6"/>
  <c r="O235" i="6"/>
  <c r="N236" i="6"/>
  <c r="O236" i="6"/>
  <c r="N237" i="6"/>
  <c r="O237" i="6"/>
  <c r="N238" i="6"/>
  <c r="O238" i="6"/>
  <c r="N239" i="6"/>
  <c r="O239" i="6"/>
  <c r="N240" i="6"/>
  <c r="O240" i="6"/>
  <c r="N241" i="6"/>
  <c r="O241" i="6"/>
  <c r="N242" i="6"/>
  <c r="O242" i="6"/>
  <c r="N243" i="6"/>
  <c r="O243" i="6"/>
  <c r="N244" i="6"/>
  <c r="O244" i="6"/>
  <c r="N245" i="6"/>
  <c r="O245" i="6"/>
  <c r="N246" i="6"/>
  <c r="O246" i="6"/>
  <c r="N247" i="6"/>
  <c r="O247" i="6"/>
  <c r="N248" i="6"/>
  <c r="O248" i="6"/>
  <c r="N249" i="6"/>
  <c r="O249" i="6"/>
  <c r="N250" i="6"/>
  <c r="O250" i="6"/>
  <c r="N251" i="6"/>
  <c r="O251" i="6"/>
  <c r="N252" i="6"/>
  <c r="O252" i="6"/>
  <c r="N253" i="6"/>
  <c r="O253" i="6"/>
  <c r="N254" i="6"/>
  <c r="O254" i="6"/>
  <c r="N255" i="6"/>
  <c r="O255" i="6"/>
  <c r="N256" i="6"/>
  <c r="O256" i="6"/>
  <c r="N257" i="6"/>
  <c r="O257" i="6"/>
  <c r="N258" i="6"/>
  <c r="O258" i="6"/>
  <c r="N259" i="6"/>
  <c r="O259" i="6"/>
  <c r="N260" i="6"/>
  <c r="O260" i="6"/>
  <c r="N261" i="6"/>
  <c r="O261" i="6"/>
  <c r="N262" i="6"/>
  <c r="O262" i="6"/>
  <c r="N263" i="6"/>
  <c r="O263" i="6"/>
  <c r="N264" i="6"/>
  <c r="O264" i="6"/>
  <c r="N265" i="6"/>
  <c r="O265" i="6"/>
  <c r="N266" i="6"/>
  <c r="O266" i="6"/>
  <c r="N267" i="6"/>
  <c r="O267" i="6"/>
  <c r="N268" i="6"/>
  <c r="O268" i="6"/>
  <c r="N269" i="6"/>
  <c r="O269" i="6"/>
  <c r="N270" i="6"/>
  <c r="O270" i="6"/>
  <c r="N271" i="6"/>
  <c r="O271" i="6"/>
  <c r="N272" i="6"/>
  <c r="O272" i="6"/>
  <c r="N273" i="6"/>
  <c r="O273" i="6"/>
  <c r="N274" i="6"/>
  <c r="O274" i="6"/>
  <c r="N275" i="6"/>
  <c r="O275" i="6"/>
  <c r="N276" i="6"/>
  <c r="O276" i="6"/>
  <c r="N277" i="6"/>
  <c r="O277" i="6"/>
  <c r="N278" i="6"/>
  <c r="O278" i="6"/>
  <c r="N279" i="6"/>
  <c r="O279" i="6"/>
  <c r="N280" i="6"/>
  <c r="O280" i="6"/>
  <c r="N281" i="6"/>
  <c r="O281" i="6"/>
  <c r="N282" i="6"/>
  <c r="O282" i="6"/>
  <c r="N283" i="6"/>
  <c r="O283" i="6"/>
  <c r="N284" i="6"/>
  <c r="O284" i="6"/>
  <c r="N285" i="6"/>
  <c r="O285" i="6"/>
  <c r="N286" i="6"/>
  <c r="O286" i="6"/>
  <c r="N287" i="6"/>
  <c r="O287" i="6"/>
  <c r="N288" i="6"/>
  <c r="O288" i="6"/>
  <c r="N289" i="6"/>
  <c r="O289" i="6"/>
  <c r="N290" i="6"/>
  <c r="O290" i="6"/>
  <c r="N291" i="6"/>
  <c r="O291" i="6"/>
  <c r="N292" i="6"/>
  <c r="O292" i="6"/>
  <c r="N293" i="6"/>
  <c r="O293" i="6"/>
  <c r="N294" i="6"/>
  <c r="O294" i="6"/>
  <c r="N295" i="6"/>
  <c r="O295" i="6"/>
  <c r="N296" i="6"/>
  <c r="O296" i="6"/>
  <c r="N297" i="6"/>
  <c r="O297" i="6"/>
  <c r="N298" i="6"/>
  <c r="O298" i="6"/>
  <c r="N299" i="6"/>
  <c r="O299" i="6"/>
  <c r="N300" i="6"/>
  <c r="O300" i="6"/>
  <c r="N301" i="6"/>
  <c r="O301" i="6"/>
  <c r="N302" i="6"/>
  <c r="O302" i="6"/>
  <c r="N303" i="6"/>
  <c r="O303" i="6"/>
  <c r="N304" i="6"/>
  <c r="O304" i="6"/>
  <c r="N305" i="6"/>
  <c r="O305" i="6"/>
  <c r="N306" i="6"/>
  <c r="O306" i="6"/>
  <c r="N307" i="6"/>
  <c r="O307" i="6"/>
  <c r="N308" i="6"/>
  <c r="O308" i="6"/>
  <c r="N309" i="6"/>
  <c r="O309" i="6"/>
  <c r="N310" i="6"/>
  <c r="O310" i="6"/>
  <c r="N311" i="6"/>
  <c r="O311" i="6"/>
  <c r="N312" i="6"/>
  <c r="O312" i="6"/>
  <c r="N313" i="6"/>
  <c r="O313" i="6"/>
  <c r="N314" i="6"/>
  <c r="O314" i="6"/>
  <c r="N315" i="6"/>
  <c r="O315" i="6"/>
  <c r="N316" i="6"/>
  <c r="O316" i="6"/>
  <c r="N317" i="6"/>
  <c r="O317" i="6"/>
  <c r="N318" i="6"/>
  <c r="O318" i="6"/>
  <c r="N319" i="6"/>
  <c r="O319" i="6"/>
  <c r="N320" i="6"/>
  <c r="O320" i="6"/>
  <c r="N321" i="6"/>
  <c r="O321" i="6"/>
  <c r="N322" i="6"/>
  <c r="O322" i="6"/>
  <c r="N323" i="6"/>
  <c r="O323" i="6"/>
  <c r="N324" i="6"/>
  <c r="O324" i="6"/>
  <c r="N325" i="6"/>
  <c r="O325" i="6"/>
  <c r="N326" i="6"/>
  <c r="O326" i="6"/>
  <c r="N327" i="6"/>
  <c r="O327" i="6"/>
  <c r="N328" i="6"/>
  <c r="O328" i="6"/>
  <c r="N329" i="6"/>
  <c r="O329" i="6"/>
  <c r="N330" i="6"/>
  <c r="O330" i="6"/>
  <c r="N331" i="6"/>
  <c r="O331" i="6"/>
  <c r="N332" i="6"/>
  <c r="O332" i="6"/>
  <c r="N333" i="6"/>
  <c r="O333" i="6"/>
  <c r="N334" i="6"/>
  <c r="O334" i="6"/>
  <c r="N335" i="6"/>
  <c r="O335" i="6"/>
  <c r="N336" i="6"/>
  <c r="O336" i="6"/>
  <c r="N337" i="6"/>
  <c r="O337" i="6"/>
  <c r="N338" i="6"/>
  <c r="O338" i="6"/>
  <c r="N339" i="6"/>
  <c r="O339" i="6"/>
  <c r="N340" i="6"/>
  <c r="O340" i="6"/>
  <c r="N341" i="6"/>
  <c r="O341" i="6"/>
  <c r="N342" i="6"/>
  <c r="O342" i="6"/>
  <c r="N343" i="6"/>
  <c r="O343" i="6"/>
  <c r="N344" i="6"/>
  <c r="O344" i="6"/>
  <c r="N345" i="6"/>
  <c r="O345" i="6"/>
  <c r="N346" i="6"/>
  <c r="O346" i="6"/>
  <c r="N347" i="6"/>
  <c r="O347" i="6"/>
  <c r="N348" i="6"/>
  <c r="O348" i="6"/>
  <c r="N349" i="6"/>
  <c r="O349" i="6"/>
  <c r="N350" i="6"/>
  <c r="O350" i="6"/>
  <c r="N351" i="6"/>
  <c r="O351" i="6"/>
  <c r="N352" i="6"/>
  <c r="O352" i="6"/>
  <c r="N353" i="6"/>
  <c r="O353" i="6"/>
  <c r="N354" i="6"/>
  <c r="O354" i="6"/>
  <c r="N355" i="6"/>
  <c r="O355" i="6"/>
  <c r="N356" i="6"/>
  <c r="O356" i="6"/>
  <c r="N357" i="6"/>
  <c r="O357" i="6"/>
  <c r="N358" i="6"/>
  <c r="O358" i="6"/>
  <c r="N359" i="6"/>
  <c r="O359" i="6"/>
  <c r="N360" i="6"/>
  <c r="O360" i="6"/>
  <c r="N361" i="6"/>
  <c r="O361" i="6"/>
  <c r="N362" i="6"/>
  <c r="O362" i="6"/>
  <c r="N363" i="6"/>
  <c r="O363" i="6"/>
  <c r="N364" i="6"/>
  <c r="O364" i="6"/>
  <c r="N365" i="6"/>
  <c r="O365" i="6"/>
  <c r="N366" i="6"/>
  <c r="O366" i="6"/>
  <c r="N367" i="6"/>
  <c r="O367" i="6"/>
  <c r="N368" i="6"/>
  <c r="O368" i="6"/>
  <c r="N369" i="6"/>
  <c r="O369" i="6"/>
  <c r="N370" i="6"/>
  <c r="O370" i="6"/>
  <c r="N371" i="6"/>
  <c r="O371" i="6"/>
  <c r="N372" i="6"/>
  <c r="O372" i="6"/>
  <c r="N373" i="6"/>
  <c r="O373" i="6"/>
  <c r="N374" i="6"/>
  <c r="O374" i="6"/>
  <c r="N375" i="6"/>
  <c r="O375" i="6"/>
  <c r="N376" i="6"/>
  <c r="O376" i="6"/>
  <c r="N377" i="6"/>
  <c r="O377" i="6"/>
  <c r="N378" i="6"/>
  <c r="O378" i="6"/>
  <c r="N379" i="6"/>
  <c r="O379" i="6"/>
  <c r="N380" i="6"/>
  <c r="O380" i="6"/>
  <c r="N381" i="6"/>
  <c r="O381" i="6"/>
  <c r="N382" i="6"/>
  <c r="O382" i="6"/>
  <c r="N383" i="6"/>
  <c r="O383" i="6"/>
  <c r="N384" i="6"/>
  <c r="O384" i="6"/>
  <c r="N385" i="6"/>
  <c r="O385" i="6"/>
  <c r="N386" i="6"/>
  <c r="O386" i="6"/>
  <c r="N387" i="6"/>
  <c r="O387" i="6"/>
  <c r="N388" i="6"/>
  <c r="O388" i="6"/>
  <c r="N389" i="6"/>
  <c r="O389" i="6"/>
  <c r="N390" i="6"/>
  <c r="O390" i="6"/>
  <c r="N391" i="6"/>
  <c r="O391" i="6"/>
  <c r="N392" i="6"/>
  <c r="O392" i="6"/>
  <c r="N393" i="6"/>
  <c r="O393" i="6"/>
  <c r="N394" i="6"/>
  <c r="O394" i="6"/>
  <c r="N395" i="6"/>
  <c r="O395" i="6"/>
  <c r="N396" i="6"/>
  <c r="O396" i="6"/>
  <c r="N397" i="6"/>
  <c r="O397" i="6"/>
  <c r="N398" i="6"/>
  <c r="O398" i="6"/>
  <c r="N399" i="6"/>
  <c r="O399" i="6"/>
  <c r="N400" i="6"/>
  <c r="O400" i="6"/>
  <c r="N401" i="6"/>
  <c r="O401" i="6"/>
  <c r="N402" i="6"/>
  <c r="O402" i="6"/>
  <c r="BY222" i="6"/>
  <c r="BY302" i="6"/>
  <c r="BY303" i="6"/>
  <c r="BY304" i="6"/>
  <c r="BY305" i="6"/>
  <c r="BY14" i="6"/>
  <c r="BZ14" i="6"/>
  <c r="BY15" i="6"/>
  <c r="BZ15" i="6"/>
  <c r="BY16" i="6"/>
  <c r="BZ16" i="6"/>
  <c r="BY17" i="6"/>
  <c r="BZ17" i="6"/>
  <c r="BY18" i="6"/>
  <c r="BZ18" i="6"/>
  <c r="BY19" i="6"/>
  <c r="BZ19" i="6"/>
  <c r="BY20" i="6"/>
  <c r="BZ20" i="6"/>
  <c r="BY21" i="6"/>
  <c r="BZ21" i="6"/>
  <c r="BY22" i="6"/>
  <c r="BZ22" i="6"/>
  <c r="BY23" i="6"/>
  <c r="BZ23" i="6"/>
  <c r="BY24" i="6"/>
  <c r="BZ24" i="6"/>
  <c r="BY25" i="6"/>
  <c r="BZ25" i="6"/>
  <c r="BY26" i="6"/>
  <c r="BZ26" i="6"/>
  <c r="BY27" i="6"/>
  <c r="BZ27" i="6"/>
  <c r="BY28" i="6"/>
  <c r="BZ28" i="6"/>
  <c r="BY29" i="6"/>
  <c r="BZ29" i="6"/>
  <c r="BY30" i="6"/>
  <c r="BZ30" i="6"/>
  <c r="BY31" i="6"/>
  <c r="BZ31" i="6"/>
  <c r="BY32" i="6"/>
  <c r="BZ32" i="6"/>
  <c r="BY33" i="6"/>
  <c r="BZ33" i="6"/>
  <c r="BY34" i="6"/>
  <c r="BZ34" i="6"/>
  <c r="BY35" i="6"/>
  <c r="BZ35" i="6"/>
  <c r="BY36" i="6"/>
  <c r="BZ36" i="6"/>
  <c r="BY37" i="6"/>
  <c r="BZ37" i="6"/>
  <c r="BY38" i="6"/>
  <c r="BZ38" i="6"/>
  <c r="BY39" i="6"/>
  <c r="BZ39" i="6"/>
  <c r="BY40" i="6"/>
  <c r="BZ40" i="6"/>
  <c r="BY41" i="6"/>
  <c r="BZ41" i="6"/>
  <c r="BY42" i="6"/>
  <c r="BZ42" i="6"/>
  <c r="BY43" i="6"/>
  <c r="BZ43" i="6"/>
  <c r="BY44" i="6"/>
  <c r="BZ44" i="6"/>
  <c r="BY45" i="6"/>
  <c r="BZ45" i="6"/>
  <c r="BY46" i="6"/>
  <c r="BZ46" i="6"/>
  <c r="BY47" i="6"/>
  <c r="BZ47" i="6"/>
  <c r="BY48" i="6"/>
  <c r="BZ48" i="6"/>
  <c r="BY49" i="6"/>
  <c r="BZ49" i="6"/>
  <c r="BY50" i="6"/>
  <c r="BZ50" i="6"/>
  <c r="BY51" i="6"/>
  <c r="BZ51" i="6"/>
  <c r="BY52" i="6"/>
  <c r="BZ52" i="6"/>
  <c r="BY53" i="6"/>
  <c r="BZ53" i="6"/>
  <c r="BY54" i="6"/>
  <c r="BZ54" i="6"/>
  <c r="BY55" i="6"/>
  <c r="BZ55" i="6"/>
  <c r="BY56" i="6"/>
  <c r="BZ56" i="6"/>
  <c r="BY57" i="6"/>
  <c r="BZ57" i="6"/>
  <c r="BY58" i="6"/>
  <c r="BZ58" i="6"/>
  <c r="BY59" i="6"/>
  <c r="BZ59" i="6"/>
  <c r="BY60" i="6"/>
  <c r="BZ60" i="6"/>
  <c r="BY61" i="6"/>
  <c r="BZ61" i="6"/>
  <c r="BY62" i="6"/>
  <c r="BZ62" i="6"/>
  <c r="BY63" i="6"/>
  <c r="BZ63" i="6"/>
  <c r="BY64" i="6"/>
  <c r="BZ64" i="6"/>
  <c r="BY65" i="6"/>
  <c r="BZ65" i="6"/>
  <c r="BY66" i="6"/>
  <c r="BZ66" i="6"/>
  <c r="BY67" i="6"/>
  <c r="BZ67" i="6"/>
  <c r="BY68" i="6"/>
  <c r="BZ68" i="6"/>
  <c r="BY69" i="6"/>
  <c r="BZ69" i="6"/>
  <c r="BY70" i="6"/>
  <c r="BZ70" i="6"/>
  <c r="BY71" i="6"/>
  <c r="BZ71" i="6"/>
  <c r="BY72" i="6"/>
  <c r="BZ72" i="6"/>
  <c r="BY73" i="6"/>
  <c r="BZ73" i="6"/>
  <c r="BY74" i="6"/>
  <c r="BZ74" i="6"/>
  <c r="BY75" i="6"/>
  <c r="BZ75" i="6"/>
  <c r="BY76" i="6"/>
  <c r="BZ76" i="6"/>
  <c r="BY77" i="6"/>
  <c r="BZ77" i="6"/>
  <c r="BY78" i="6"/>
  <c r="BZ78" i="6"/>
  <c r="BY79" i="6"/>
  <c r="BZ79" i="6"/>
  <c r="BY80" i="6"/>
  <c r="BZ80" i="6"/>
  <c r="BY81" i="6"/>
  <c r="BZ81" i="6"/>
  <c r="BY82" i="6"/>
  <c r="BZ82" i="6"/>
  <c r="BY83" i="6"/>
  <c r="BZ83" i="6"/>
  <c r="BY84" i="6"/>
  <c r="BZ84" i="6"/>
  <c r="BY85" i="6"/>
  <c r="BZ85" i="6"/>
  <c r="BY86" i="6"/>
  <c r="BZ86" i="6"/>
  <c r="BY87" i="6"/>
  <c r="BZ87" i="6"/>
  <c r="BY88" i="6"/>
  <c r="BZ88" i="6"/>
  <c r="BY89" i="6"/>
  <c r="BZ89" i="6"/>
  <c r="BY90" i="6"/>
  <c r="BZ90" i="6"/>
  <c r="BY91" i="6"/>
  <c r="BZ91" i="6"/>
  <c r="BY92" i="6"/>
  <c r="BZ92" i="6"/>
  <c r="BY93" i="6"/>
  <c r="BZ93" i="6"/>
  <c r="BY94" i="6"/>
  <c r="BZ94" i="6"/>
  <c r="BY95" i="6"/>
  <c r="BZ95" i="6"/>
  <c r="BY96" i="6"/>
  <c r="BZ96" i="6"/>
  <c r="BY97" i="6"/>
  <c r="BZ97" i="6"/>
  <c r="BY98" i="6"/>
  <c r="BZ98" i="6"/>
  <c r="BY99" i="6"/>
  <c r="BZ99" i="6"/>
  <c r="BY100" i="6"/>
  <c r="BZ100" i="6"/>
  <c r="BY101" i="6"/>
  <c r="BZ101" i="6"/>
  <c r="BY102" i="6"/>
  <c r="BZ102" i="6"/>
  <c r="BY103" i="6"/>
  <c r="BZ103" i="6"/>
  <c r="BY104" i="6"/>
  <c r="BZ104" i="6"/>
  <c r="BY105" i="6"/>
  <c r="BZ105" i="6"/>
  <c r="BY106" i="6"/>
  <c r="BZ106" i="6"/>
  <c r="BY107" i="6"/>
  <c r="BZ107" i="6"/>
  <c r="BY108" i="6"/>
  <c r="BZ108" i="6"/>
  <c r="BY109" i="6"/>
  <c r="BZ109" i="6"/>
  <c r="BY110" i="6"/>
  <c r="BZ110" i="6"/>
  <c r="BY111" i="6"/>
  <c r="BZ111" i="6"/>
  <c r="BY112" i="6"/>
  <c r="BZ112" i="6"/>
  <c r="BY113" i="6"/>
  <c r="BZ113" i="6"/>
  <c r="BY114" i="6"/>
  <c r="BZ114" i="6"/>
  <c r="BY115" i="6"/>
  <c r="BZ115" i="6"/>
  <c r="BY116" i="6"/>
  <c r="BZ116" i="6"/>
  <c r="BY117" i="6"/>
  <c r="BZ117" i="6"/>
  <c r="BY118" i="6"/>
  <c r="BZ118" i="6"/>
  <c r="BY119" i="6"/>
  <c r="BZ119" i="6"/>
  <c r="BY120" i="6"/>
  <c r="BZ120" i="6"/>
  <c r="BY121" i="6"/>
  <c r="BZ121" i="6"/>
  <c r="BY122" i="6"/>
  <c r="BZ122" i="6"/>
  <c r="BY123" i="6"/>
  <c r="BZ123" i="6"/>
  <c r="BY124" i="6"/>
  <c r="BZ124" i="6"/>
  <c r="BY125" i="6"/>
  <c r="BZ125" i="6"/>
  <c r="BY126" i="6"/>
  <c r="BZ126" i="6"/>
  <c r="BY127" i="6"/>
  <c r="BZ127" i="6"/>
  <c r="BY128" i="6"/>
  <c r="BZ128" i="6"/>
  <c r="BY129" i="6"/>
  <c r="BZ129" i="6"/>
  <c r="BY130" i="6"/>
  <c r="BZ130" i="6"/>
  <c r="BY131" i="6"/>
  <c r="BZ131" i="6"/>
  <c r="BY132" i="6"/>
  <c r="BZ132" i="6"/>
  <c r="BY133" i="6"/>
  <c r="BZ133" i="6"/>
  <c r="BY134" i="6"/>
  <c r="BZ134" i="6"/>
  <c r="BY135" i="6"/>
  <c r="BZ135" i="6"/>
  <c r="BY136" i="6"/>
  <c r="BZ136" i="6"/>
  <c r="BY137" i="6"/>
  <c r="BZ137" i="6"/>
  <c r="BY138" i="6"/>
  <c r="BZ138" i="6"/>
  <c r="BY139" i="6"/>
  <c r="BZ139" i="6"/>
  <c r="BY140" i="6"/>
  <c r="BZ140" i="6"/>
  <c r="BY141" i="6"/>
  <c r="BZ141" i="6"/>
  <c r="BY142" i="6"/>
  <c r="BZ142" i="6"/>
  <c r="BY143" i="6"/>
  <c r="BZ143" i="6"/>
  <c r="BY144" i="6"/>
  <c r="BZ144" i="6"/>
  <c r="BY145" i="6"/>
  <c r="BZ145" i="6"/>
  <c r="BY146" i="6"/>
  <c r="BZ146" i="6"/>
  <c r="BY147" i="6"/>
  <c r="BZ147" i="6"/>
  <c r="BY148" i="6"/>
  <c r="BZ148" i="6"/>
  <c r="BY149" i="6"/>
  <c r="BZ149" i="6"/>
  <c r="BY150" i="6"/>
  <c r="BZ150" i="6"/>
  <c r="BY151" i="6"/>
  <c r="BZ151" i="6"/>
  <c r="BY152" i="6"/>
  <c r="BZ152" i="6"/>
  <c r="BY153" i="6"/>
  <c r="BZ153" i="6"/>
  <c r="BY154" i="6"/>
  <c r="BZ154" i="6"/>
  <c r="BY155" i="6"/>
  <c r="BZ155" i="6"/>
  <c r="BY156" i="6"/>
  <c r="BZ156" i="6"/>
  <c r="BY157" i="6"/>
  <c r="BZ157" i="6"/>
  <c r="BY158" i="6"/>
  <c r="BZ158" i="6"/>
  <c r="BY159" i="6"/>
  <c r="BZ159" i="6"/>
  <c r="BY160" i="6"/>
  <c r="BZ160" i="6"/>
  <c r="BY161" i="6"/>
  <c r="BZ161" i="6"/>
  <c r="BY162" i="6"/>
  <c r="BZ162" i="6"/>
  <c r="BY163" i="6"/>
  <c r="BZ163" i="6"/>
  <c r="BY164" i="6"/>
  <c r="BZ164" i="6"/>
  <c r="BY165" i="6"/>
  <c r="BZ165" i="6"/>
  <c r="BY166" i="6"/>
  <c r="BZ166" i="6"/>
  <c r="BY167" i="6"/>
  <c r="BZ167" i="6"/>
  <c r="BY168" i="6"/>
  <c r="BZ168" i="6"/>
  <c r="BY169" i="6"/>
  <c r="BZ169" i="6"/>
  <c r="BY170" i="6"/>
  <c r="BZ170" i="6"/>
  <c r="BY171" i="6"/>
  <c r="BZ171" i="6"/>
  <c r="BY172" i="6"/>
  <c r="BZ172" i="6"/>
  <c r="BY173" i="6"/>
  <c r="BZ173" i="6"/>
  <c r="BY174" i="6"/>
  <c r="BZ174" i="6"/>
  <c r="BY175" i="6"/>
  <c r="BZ175" i="6"/>
  <c r="BY176" i="6"/>
  <c r="BZ176" i="6"/>
  <c r="BY177" i="6"/>
  <c r="BZ177" i="6"/>
  <c r="BY178" i="6"/>
  <c r="BZ178" i="6"/>
  <c r="BY179" i="6"/>
  <c r="BZ179" i="6"/>
  <c r="BY180" i="6"/>
  <c r="BZ180" i="6"/>
  <c r="BY181" i="6"/>
  <c r="BZ181" i="6"/>
  <c r="BY182" i="6"/>
  <c r="BZ182" i="6"/>
  <c r="BY183" i="6"/>
  <c r="BZ183" i="6"/>
  <c r="BY184" i="6"/>
  <c r="BZ184" i="6"/>
  <c r="BY185" i="6"/>
  <c r="BZ185" i="6"/>
  <c r="BY186" i="6"/>
  <c r="BZ186" i="6"/>
  <c r="BY187" i="6"/>
  <c r="BZ187" i="6"/>
  <c r="BY188" i="6"/>
  <c r="BZ188" i="6"/>
  <c r="BY189" i="6"/>
  <c r="BZ189" i="6"/>
  <c r="BY190" i="6"/>
  <c r="BZ190" i="6"/>
  <c r="BY191" i="6"/>
  <c r="BZ191" i="6"/>
  <c r="BY192" i="6"/>
  <c r="BZ192" i="6"/>
  <c r="BY193" i="6"/>
  <c r="BZ193" i="6"/>
  <c r="BY194" i="6"/>
  <c r="BZ194" i="6"/>
  <c r="BY195" i="6"/>
  <c r="BZ195" i="6"/>
  <c r="BY196" i="6"/>
  <c r="BZ196" i="6"/>
  <c r="BY197" i="6"/>
  <c r="BZ197" i="6"/>
  <c r="BY198" i="6"/>
  <c r="BZ198" i="6"/>
  <c r="BY199" i="6"/>
  <c r="BZ199" i="6"/>
  <c r="BY200" i="6"/>
  <c r="BZ200" i="6"/>
  <c r="BY201" i="6"/>
  <c r="BZ201" i="6"/>
  <c r="BY202" i="6"/>
  <c r="BZ202" i="6"/>
  <c r="BY203" i="6"/>
  <c r="BZ203" i="6"/>
  <c r="BY204" i="6"/>
  <c r="BZ204" i="6"/>
  <c r="BY205" i="6"/>
  <c r="BZ205" i="6"/>
  <c r="BY206" i="6"/>
  <c r="BZ206" i="6"/>
  <c r="BY207" i="6"/>
  <c r="BZ207" i="6"/>
  <c r="BY208" i="6"/>
  <c r="BZ208" i="6"/>
  <c r="BY209" i="6"/>
  <c r="BZ209" i="6"/>
  <c r="BY210" i="6"/>
  <c r="BZ210" i="6"/>
  <c r="BY211" i="6"/>
  <c r="BZ211" i="6"/>
  <c r="BY212" i="6"/>
  <c r="BZ212" i="6"/>
  <c r="BY213" i="6"/>
  <c r="BZ213" i="6"/>
  <c r="BY214" i="6"/>
  <c r="BZ214" i="6"/>
  <c r="BY215" i="6"/>
  <c r="BZ215" i="6"/>
  <c r="BY216" i="6"/>
  <c r="BZ216" i="6"/>
  <c r="BY217" i="6"/>
  <c r="BZ217" i="6"/>
  <c r="BY218" i="6"/>
  <c r="BZ218" i="6"/>
  <c r="BY219" i="6"/>
  <c r="BZ219" i="6"/>
  <c r="BY220" i="6"/>
  <c r="BZ220" i="6"/>
  <c r="BY221" i="6"/>
  <c r="BZ221" i="6"/>
  <c r="BZ222" i="6"/>
  <c r="BY223" i="6"/>
  <c r="BZ223" i="6"/>
  <c r="BY224" i="6"/>
  <c r="BZ224" i="6"/>
  <c r="BY225" i="6"/>
  <c r="BZ225" i="6"/>
  <c r="BY226" i="6"/>
  <c r="BZ226" i="6"/>
  <c r="BY227" i="6"/>
  <c r="BZ227" i="6"/>
  <c r="BY228" i="6"/>
  <c r="BZ228" i="6"/>
  <c r="BY229" i="6"/>
  <c r="BZ229" i="6"/>
  <c r="BY230" i="6"/>
  <c r="BZ230" i="6"/>
  <c r="BY231" i="6"/>
  <c r="BZ231" i="6"/>
  <c r="BY232" i="6"/>
  <c r="BZ232" i="6"/>
  <c r="BY233" i="6"/>
  <c r="BZ233" i="6"/>
  <c r="BY234" i="6"/>
  <c r="BZ234" i="6"/>
  <c r="BY235" i="6"/>
  <c r="BZ235" i="6"/>
  <c r="BY236" i="6"/>
  <c r="BZ236" i="6"/>
  <c r="BY237" i="6"/>
  <c r="BZ237" i="6"/>
  <c r="BY238" i="6"/>
  <c r="BZ238" i="6"/>
  <c r="BY239" i="6"/>
  <c r="BZ239" i="6"/>
  <c r="BY240" i="6"/>
  <c r="BZ240" i="6"/>
  <c r="BY241" i="6"/>
  <c r="BZ241" i="6"/>
  <c r="BY242" i="6"/>
  <c r="BZ242" i="6"/>
  <c r="BY243" i="6"/>
  <c r="BZ243" i="6"/>
  <c r="BY244" i="6"/>
  <c r="BZ244" i="6"/>
  <c r="BY245" i="6"/>
  <c r="BZ245" i="6"/>
  <c r="BY246" i="6"/>
  <c r="BZ246" i="6"/>
  <c r="BY247" i="6"/>
  <c r="BZ247" i="6"/>
  <c r="BY248" i="6"/>
  <c r="BZ248" i="6"/>
  <c r="BY249" i="6"/>
  <c r="BZ249" i="6"/>
  <c r="BY250" i="6"/>
  <c r="BZ250" i="6"/>
  <c r="BY251" i="6"/>
  <c r="BZ251" i="6"/>
  <c r="BY252" i="6"/>
  <c r="BZ252" i="6"/>
  <c r="BY253" i="6"/>
  <c r="BZ253" i="6"/>
  <c r="BY254" i="6"/>
  <c r="BZ254" i="6"/>
  <c r="BY255" i="6"/>
  <c r="BZ255" i="6"/>
  <c r="BY256" i="6"/>
  <c r="BZ256" i="6"/>
  <c r="BY257" i="6"/>
  <c r="BZ257" i="6"/>
  <c r="BY258" i="6"/>
  <c r="BZ258" i="6"/>
  <c r="BY259" i="6"/>
  <c r="BZ259" i="6"/>
  <c r="BY260" i="6"/>
  <c r="BZ260" i="6"/>
  <c r="BY261" i="6"/>
  <c r="BZ261" i="6"/>
  <c r="BY262" i="6"/>
  <c r="BZ262" i="6"/>
  <c r="BY263" i="6"/>
  <c r="BZ263" i="6"/>
  <c r="BY264" i="6"/>
  <c r="BZ264" i="6"/>
  <c r="BY265" i="6"/>
  <c r="BZ265" i="6"/>
  <c r="BY266" i="6"/>
  <c r="BZ266" i="6"/>
  <c r="BY267" i="6"/>
  <c r="BZ267" i="6"/>
  <c r="BY268" i="6"/>
  <c r="BZ268" i="6"/>
  <c r="BY269" i="6"/>
  <c r="BZ269" i="6"/>
  <c r="BY270" i="6"/>
  <c r="BZ270" i="6"/>
  <c r="BY271" i="6"/>
  <c r="BZ271" i="6"/>
  <c r="BY272" i="6"/>
  <c r="BZ272" i="6"/>
  <c r="BY273" i="6"/>
  <c r="BZ273" i="6"/>
  <c r="BY274" i="6"/>
  <c r="BZ274" i="6"/>
  <c r="BY275" i="6"/>
  <c r="BZ275" i="6"/>
  <c r="BY276" i="6"/>
  <c r="BZ276" i="6"/>
  <c r="BY277" i="6"/>
  <c r="BZ277" i="6"/>
  <c r="BY278" i="6"/>
  <c r="BZ278" i="6"/>
  <c r="BY279" i="6"/>
  <c r="BZ279" i="6"/>
  <c r="BY280" i="6"/>
  <c r="BZ280" i="6"/>
  <c r="BY281" i="6"/>
  <c r="BZ281" i="6"/>
  <c r="BY282" i="6"/>
  <c r="BZ282" i="6"/>
  <c r="BY283" i="6"/>
  <c r="BZ283" i="6"/>
  <c r="BY284" i="6"/>
  <c r="BZ284" i="6"/>
  <c r="BY285" i="6"/>
  <c r="BZ285" i="6"/>
  <c r="BY286" i="6"/>
  <c r="BZ286" i="6"/>
  <c r="BY287" i="6"/>
  <c r="BZ287" i="6"/>
  <c r="BY288" i="6"/>
  <c r="BZ288" i="6"/>
  <c r="BY289" i="6"/>
  <c r="BZ289" i="6"/>
  <c r="BY290" i="6"/>
  <c r="BZ290" i="6"/>
  <c r="BY291" i="6"/>
  <c r="BZ291" i="6"/>
  <c r="BY292" i="6"/>
  <c r="BZ292" i="6"/>
  <c r="BY293" i="6"/>
  <c r="BZ293" i="6"/>
  <c r="BY294" i="6"/>
  <c r="BZ294" i="6"/>
  <c r="BY295" i="6"/>
  <c r="BZ295" i="6"/>
  <c r="BY296" i="6"/>
  <c r="BZ296" i="6"/>
  <c r="BY297" i="6"/>
  <c r="BZ297" i="6"/>
  <c r="BY298" i="6"/>
  <c r="BZ298" i="6"/>
  <c r="BY299" i="6"/>
  <c r="BZ299" i="6"/>
  <c r="BY300" i="6"/>
  <c r="BZ300" i="6"/>
  <c r="BY301" i="6"/>
  <c r="BZ301" i="6"/>
  <c r="BZ302" i="6"/>
  <c r="BZ303" i="6"/>
  <c r="BZ304" i="6"/>
  <c r="BZ305" i="6"/>
  <c r="BY306" i="6"/>
  <c r="BZ306" i="6"/>
  <c r="BY307" i="6"/>
  <c r="BZ307" i="6"/>
  <c r="BY308" i="6"/>
  <c r="BZ308" i="6"/>
  <c r="BY309" i="6"/>
  <c r="BZ309" i="6"/>
  <c r="BY310" i="6"/>
  <c r="BZ310" i="6"/>
  <c r="BY311" i="6"/>
  <c r="BZ311" i="6"/>
  <c r="BY312" i="6"/>
  <c r="BZ312" i="6"/>
  <c r="BY313" i="6"/>
  <c r="BZ313" i="6"/>
  <c r="BY314" i="6"/>
  <c r="BZ314" i="6"/>
  <c r="BY315" i="6"/>
  <c r="BZ315" i="6"/>
  <c r="BY316" i="6"/>
  <c r="BZ316" i="6"/>
  <c r="BY317" i="6"/>
  <c r="BZ317" i="6"/>
  <c r="BY318" i="6"/>
  <c r="BZ318" i="6"/>
  <c r="BY319" i="6"/>
  <c r="BZ319" i="6"/>
  <c r="BY320" i="6"/>
  <c r="BZ320" i="6"/>
  <c r="BY321" i="6"/>
  <c r="BZ321" i="6"/>
  <c r="BY322" i="6"/>
  <c r="BZ322" i="6"/>
  <c r="BY323" i="6"/>
  <c r="BZ323" i="6"/>
  <c r="BY324" i="6"/>
  <c r="BZ324" i="6"/>
  <c r="BY325" i="6"/>
  <c r="BZ325" i="6"/>
  <c r="BY326" i="6"/>
  <c r="BZ326" i="6"/>
  <c r="BY327" i="6"/>
  <c r="BZ327" i="6"/>
  <c r="BY328" i="6"/>
  <c r="BZ328" i="6"/>
  <c r="BY329" i="6"/>
  <c r="BZ329" i="6"/>
  <c r="BY330" i="6"/>
  <c r="BZ330" i="6"/>
  <c r="BY331" i="6"/>
  <c r="BZ331" i="6"/>
  <c r="BY332" i="6"/>
  <c r="BZ332" i="6"/>
  <c r="BY333" i="6"/>
  <c r="BZ333" i="6"/>
  <c r="BY334" i="6"/>
  <c r="BZ334" i="6"/>
  <c r="BY335" i="6"/>
  <c r="BZ335" i="6"/>
  <c r="BY336" i="6"/>
  <c r="BZ336" i="6"/>
  <c r="BY337" i="6"/>
  <c r="BZ337" i="6"/>
  <c r="BY338" i="6"/>
  <c r="BZ338" i="6"/>
  <c r="BY339" i="6"/>
  <c r="BZ339" i="6"/>
  <c r="BY340" i="6"/>
  <c r="BZ340" i="6"/>
  <c r="BY341" i="6"/>
  <c r="BZ341" i="6"/>
  <c r="BY342" i="6"/>
  <c r="BZ342" i="6"/>
  <c r="BY343" i="6"/>
  <c r="BZ343" i="6"/>
  <c r="BY344" i="6"/>
  <c r="BZ344" i="6"/>
  <c r="BY345" i="6"/>
  <c r="BZ345" i="6"/>
  <c r="BY346" i="6"/>
  <c r="BZ346" i="6"/>
  <c r="BY347" i="6"/>
  <c r="BZ347" i="6"/>
  <c r="BY348" i="6"/>
  <c r="BZ348" i="6"/>
  <c r="BY349" i="6"/>
  <c r="BZ349" i="6"/>
  <c r="BY350" i="6"/>
  <c r="BZ350" i="6"/>
  <c r="BY351" i="6"/>
  <c r="BZ351" i="6"/>
  <c r="BY352" i="6"/>
  <c r="BZ352" i="6"/>
  <c r="BY353" i="6"/>
  <c r="BZ353" i="6"/>
  <c r="BY354" i="6"/>
  <c r="BZ354" i="6"/>
  <c r="BY355" i="6"/>
  <c r="BZ355" i="6"/>
  <c r="BY356" i="6"/>
  <c r="BZ356" i="6"/>
  <c r="BY357" i="6"/>
  <c r="BZ357" i="6"/>
  <c r="BY358" i="6"/>
  <c r="BZ358" i="6"/>
  <c r="BY359" i="6"/>
  <c r="BZ359" i="6"/>
  <c r="BY360" i="6"/>
  <c r="BZ360" i="6"/>
  <c r="BY361" i="6"/>
  <c r="BZ361" i="6"/>
  <c r="BY362" i="6"/>
  <c r="BZ362" i="6"/>
  <c r="BY363" i="6"/>
  <c r="BZ363" i="6"/>
  <c r="BY364" i="6"/>
  <c r="BZ364" i="6"/>
  <c r="BY365" i="6"/>
  <c r="BZ365" i="6"/>
  <c r="BY366" i="6"/>
  <c r="BZ366" i="6"/>
  <c r="BY367" i="6"/>
  <c r="BZ367" i="6"/>
  <c r="BY368" i="6"/>
  <c r="BZ368" i="6"/>
  <c r="BY369" i="6"/>
  <c r="BZ369" i="6"/>
  <c r="BY370" i="6"/>
  <c r="BZ370" i="6"/>
  <c r="BY371" i="6"/>
  <c r="BZ371" i="6"/>
  <c r="BY372" i="6"/>
  <c r="BZ372" i="6"/>
  <c r="BY373" i="6"/>
  <c r="BZ373" i="6"/>
  <c r="BY374" i="6"/>
  <c r="BZ374" i="6"/>
  <c r="BY375" i="6"/>
  <c r="BZ375" i="6"/>
  <c r="BY376" i="6"/>
  <c r="BZ376" i="6"/>
  <c r="BY377" i="6"/>
  <c r="BZ377" i="6"/>
  <c r="BY378" i="6"/>
  <c r="BZ378" i="6"/>
  <c r="BY379" i="6"/>
  <c r="BZ379" i="6"/>
  <c r="BY380" i="6"/>
  <c r="BZ380" i="6"/>
  <c r="BY381" i="6"/>
  <c r="BZ381" i="6"/>
  <c r="BY382" i="6"/>
  <c r="BZ382" i="6"/>
  <c r="BY383" i="6"/>
  <c r="BZ383" i="6"/>
  <c r="BY384" i="6"/>
  <c r="BZ384" i="6"/>
  <c r="BY385" i="6"/>
  <c r="BZ385" i="6"/>
  <c r="BY386" i="6"/>
  <c r="BZ386" i="6"/>
  <c r="BY387" i="6"/>
  <c r="BZ387" i="6"/>
  <c r="BY388" i="6"/>
  <c r="BZ388" i="6"/>
  <c r="BY389" i="6"/>
  <c r="BZ389" i="6"/>
  <c r="BY390" i="6"/>
  <c r="BZ390" i="6"/>
  <c r="BY391" i="6"/>
  <c r="BZ391" i="6"/>
  <c r="BY392" i="6"/>
  <c r="BZ392" i="6"/>
  <c r="BY393" i="6"/>
  <c r="BZ393" i="6"/>
  <c r="BY394" i="6"/>
  <c r="BZ394" i="6"/>
  <c r="BY395" i="6"/>
  <c r="BZ395" i="6"/>
  <c r="BY396" i="6"/>
  <c r="BZ396" i="6"/>
  <c r="BY397" i="6"/>
  <c r="BZ397" i="6"/>
  <c r="BY398" i="6"/>
  <c r="BZ398" i="6"/>
  <c r="BY399" i="6"/>
  <c r="BZ399" i="6"/>
  <c r="BY400" i="6"/>
  <c r="BZ400" i="6"/>
  <c r="BY401" i="6"/>
  <c r="BZ401" i="6"/>
  <c r="BY402" i="6"/>
  <c r="BZ402" i="6"/>
  <c r="BY3" i="6"/>
  <c r="BZ3" i="6"/>
  <c r="BY4" i="6"/>
  <c r="BZ4" i="6"/>
  <c r="BY5" i="6"/>
  <c r="BZ5" i="6"/>
  <c r="BY6" i="6"/>
  <c r="BZ6" i="6"/>
  <c r="BY7" i="6"/>
  <c r="BZ7" i="6"/>
  <c r="BY8" i="6"/>
  <c r="BZ8" i="6"/>
  <c r="BY9" i="6"/>
  <c r="BZ9" i="6"/>
  <c r="BY10" i="6"/>
  <c r="BZ10" i="6"/>
  <c r="BY11" i="6"/>
  <c r="BZ11" i="6"/>
  <c r="BY12" i="6"/>
  <c r="BZ12" i="6"/>
  <c r="BY13" i="6"/>
  <c r="BZ13" i="6"/>
  <c r="BZ2" i="6"/>
  <c r="BY2" i="6"/>
  <c r="I20" i="11"/>
  <c r="M14" i="11" s="1"/>
  <c r="B1" i="61"/>
  <c r="B1" i="59"/>
  <c r="B1" i="54"/>
  <c r="B1" i="48"/>
  <c r="D10" i="47"/>
  <c r="D9" i="47"/>
  <c r="D8" i="47"/>
  <c r="D7" i="47"/>
  <c r="A19" i="11"/>
  <c r="A18" i="11"/>
  <c r="A17" i="11"/>
  <c r="A16" i="11"/>
  <c r="A15" i="11"/>
  <c r="BP24" i="6"/>
  <c r="BP23" i="6"/>
  <c r="BP22" i="6"/>
  <c r="BP20" i="6"/>
  <c r="BP19" i="6"/>
  <c r="BP18" i="6"/>
  <c r="BP16" i="6"/>
  <c r="BP15" i="6"/>
  <c r="BP14" i="6"/>
  <c r="BP12" i="6"/>
  <c r="BP11" i="6"/>
  <c r="BP10" i="6"/>
  <c r="BP8" i="6"/>
  <c r="BP7" i="6"/>
  <c r="BP6" i="6"/>
  <c r="BN24" i="6"/>
  <c r="BO24" i="6" s="1"/>
  <c r="E240" i="5" s="1"/>
  <c r="BN20" i="6"/>
  <c r="BN16" i="6"/>
  <c r="BN12" i="6"/>
  <c r="BN8" i="6"/>
  <c r="BO8" i="6" s="1"/>
  <c r="BN4" i="6"/>
  <c r="BN23" i="6"/>
  <c r="BN19" i="6"/>
  <c r="BN15" i="6"/>
  <c r="BN11" i="6"/>
  <c r="BN7" i="6"/>
  <c r="BN3" i="6"/>
  <c r="BN18" i="6"/>
  <c r="BO18" i="6" s="1"/>
  <c r="BN14" i="6"/>
  <c r="BN10" i="6"/>
  <c r="BN6" i="6"/>
  <c r="BN22" i="6"/>
  <c r="BO22" i="6" s="1"/>
  <c r="B1" i="46"/>
  <c r="B1" i="45"/>
  <c r="B1" i="44"/>
  <c r="B1" i="42"/>
  <c r="B1" i="41"/>
  <c r="BP4" i="6"/>
  <c r="BP3" i="6"/>
  <c r="BP2" i="6"/>
  <c r="BL4" i="6"/>
  <c r="BL3" i="6"/>
  <c r="BL2" i="6"/>
  <c r="BN2" i="6"/>
  <c r="BK4" i="6"/>
  <c r="BK5" i="6"/>
  <c r="BK6" i="6"/>
  <c r="BK7" i="6"/>
  <c r="BK8" i="6"/>
  <c r="BK9" i="6"/>
  <c r="BK10" i="6"/>
  <c r="BK11" i="6"/>
  <c r="BK12" i="6"/>
  <c r="BK13" i="6"/>
  <c r="BK14" i="6"/>
  <c r="BK15" i="6"/>
  <c r="BK16" i="6"/>
  <c r="BK17" i="6"/>
  <c r="BK18" i="6"/>
  <c r="BK19" i="6"/>
  <c r="BK20" i="6"/>
  <c r="BK21" i="6"/>
  <c r="BK22" i="6"/>
  <c r="BK23" i="6"/>
  <c r="BK24" i="6"/>
  <c r="BK25" i="6"/>
  <c r="BK26" i="6"/>
  <c r="BK27" i="6"/>
  <c r="BK28" i="6"/>
  <c r="BK29" i="6"/>
  <c r="BK30" i="6"/>
  <c r="BK31" i="6"/>
  <c r="BK32" i="6"/>
  <c r="BK33" i="6"/>
  <c r="BK34" i="6"/>
  <c r="BK35" i="6"/>
  <c r="BK36" i="6"/>
  <c r="BK37" i="6"/>
  <c r="BK38" i="6"/>
  <c r="BK39" i="6"/>
  <c r="BK40" i="6"/>
  <c r="BK41" i="6"/>
  <c r="BK3" i="6"/>
  <c r="BC41" i="6"/>
  <c r="BC40" i="6"/>
  <c r="BC39" i="6"/>
  <c r="BH39" i="6" s="1"/>
  <c r="BC38" i="6"/>
  <c r="BC37" i="6"/>
  <c r="BC36" i="6"/>
  <c r="BH36" i="6" s="1"/>
  <c r="BC35" i="6"/>
  <c r="BC34" i="6"/>
  <c r="BH34" i="6" s="1"/>
  <c r="BC33" i="6"/>
  <c r="BC32" i="6"/>
  <c r="BH32" i="6" s="1"/>
  <c r="BC31" i="6"/>
  <c r="BH31" i="6" s="1"/>
  <c r="BC30" i="6"/>
  <c r="BC29" i="6"/>
  <c r="BC28" i="6"/>
  <c r="BC27" i="6"/>
  <c r="BC26" i="6"/>
  <c r="BC25" i="6"/>
  <c r="BC24" i="6"/>
  <c r="BH24" i="6" s="1"/>
  <c r="BC23" i="6"/>
  <c r="BC22" i="6"/>
  <c r="BC21" i="6"/>
  <c r="BH21" i="6" s="1"/>
  <c r="BC20" i="6"/>
  <c r="BC19" i="6"/>
  <c r="BH19" i="6" s="1"/>
  <c r="BC18" i="6"/>
  <c r="BH18" i="6" s="1"/>
  <c r="BC17" i="6"/>
  <c r="BH17" i="6" s="1"/>
  <c r="BC16" i="6"/>
  <c r="BC15" i="6"/>
  <c r="BH15" i="6" s="1"/>
  <c r="BC14" i="6"/>
  <c r="BC13" i="6"/>
  <c r="BC12" i="6"/>
  <c r="BH12" i="6" s="1"/>
  <c r="BC11" i="6"/>
  <c r="BC10" i="6"/>
  <c r="BH10" i="6" s="1"/>
  <c r="BC9" i="6"/>
  <c r="BH9" i="6" s="1"/>
  <c r="BC8" i="6"/>
  <c r="BH8" i="6" s="1"/>
  <c r="BC7" i="6"/>
  <c r="BC6" i="6"/>
  <c r="BC5" i="6"/>
  <c r="BC4" i="6"/>
  <c r="BC3" i="6"/>
  <c r="BG41" i="6"/>
  <c r="BJ41" i="6" s="1"/>
  <c r="BG40" i="6"/>
  <c r="BI40" i="6"/>
  <c r="BG39" i="6"/>
  <c r="BJ39" i="6"/>
  <c r="BG38" i="6"/>
  <c r="BI38" i="6" s="1"/>
  <c r="BJ38" i="6"/>
  <c r="BG37" i="6"/>
  <c r="BJ37" i="6" s="1"/>
  <c r="BG36" i="6"/>
  <c r="BI36" i="6" s="1"/>
  <c r="BG35" i="6"/>
  <c r="BI35" i="6" s="1"/>
  <c r="BG34" i="6"/>
  <c r="BJ34" i="6" s="1"/>
  <c r="BI34" i="6"/>
  <c r="BG33" i="6"/>
  <c r="BJ33" i="6" s="1"/>
  <c r="BI33" i="6"/>
  <c r="BG32" i="6"/>
  <c r="BI32" i="6"/>
  <c r="BG31" i="6"/>
  <c r="BJ31" i="6" s="1"/>
  <c r="BG30" i="6"/>
  <c r="BH30" i="6" s="1"/>
  <c r="BG29" i="6"/>
  <c r="BI29" i="6"/>
  <c r="BG28" i="6"/>
  <c r="BJ28" i="6"/>
  <c r="BG27" i="6"/>
  <c r="BJ27" i="6" s="1"/>
  <c r="BI27" i="6"/>
  <c r="BG26" i="6"/>
  <c r="BI26" i="6" s="1"/>
  <c r="BG25" i="6"/>
  <c r="BI25" i="6" s="1"/>
  <c r="BG24" i="6"/>
  <c r="BI24" i="6" s="1"/>
  <c r="BG23" i="6"/>
  <c r="BH23" i="6" s="1"/>
  <c r="BJ23" i="6"/>
  <c r="BG22" i="6"/>
  <c r="BI22" i="6"/>
  <c r="BG21" i="6"/>
  <c r="BI21" i="6"/>
  <c r="BG20" i="6"/>
  <c r="BI20" i="6" s="1"/>
  <c r="BG19" i="6"/>
  <c r="BI19" i="6" s="1"/>
  <c r="BG18" i="6"/>
  <c r="BI18" i="6"/>
  <c r="BG17" i="6"/>
  <c r="BI17" i="6"/>
  <c r="BG16" i="6"/>
  <c r="BJ16" i="6" s="1"/>
  <c r="BI16" i="6"/>
  <c r="BG15" i="6"/>
  <c r="BJ15" i="6" s="1"/>
  <c r="BG14" i="6"/>
  <c r="BJ14" i="6" s="1"/>
  <c r="BG13" i="6"/>
  <c r="BH13" i="6" s="1"/>
  <c r="BG12" i="6"/>
  <c r="BJ12" i="6"/>
  <c r="BG11" i="6"/>
  <c r="BJ11" i="6" s="1"/>
  <c r="BI11" i="6"/>
  <c r="BG10" i="6"/>
  <c r="BI10" i="6"/>
  <c r="BG9" i="6"/>
  <c r="BJ9" i="6" s="1"/>
  <c r="BG8" i="6"/>
  <c r="BI8" i="6" s="1"/>
  <c r="BG7" i="6"/>
  <c r="BJ7" i="6"/>
  <c r="BG6" i="6"/>
  <c r="BI6" i="6"/>
  <c r="BG5" i="6"/>
  <c r="BI5" i="6"/>
  <c r="BG4" i="6"/>
  <c r="BI4" i="6" s="1"/>
  <c r="BG3" i="6"/>
  <c r="BI3" i="6" s="1"/>
  <c r="B1" i="31"/>
  <c r="AC41" i="6"/>
  <c r="AC40" i="6"/>
  <c r="AC39" i="6"/>
  <c r="AC38" i="6"/>
  <c r="AC37" i="6"/>
  <c r="AC36" i="6"/>
  <c r="AC34" i="6"/>
  <c r="AC35" i="6"/>
  <c r="AC33" i="6"/>
  <c r="AC32" i="6"/>
  <c r="AC31" i="6"/>
  <c r="AC30" i="6"/>
  <c r="AC29" i="6"/>
  <c r="AC28" i="6"/>
  <c r="AC27" i="6"/>
  <c r="AC26" i="6"/>
  <c r="AC25" i="6"/>
  <c r="AC24" i="6"/>
  <c r="AC23" i="6"/>
  <c r="AC22" i="6"/>
  <c r="AC21" i="6"/>
  <c r="AC20" i="6"/>
  <c r="AC19" i="6"/>
  <c r="AC18" i="6"/>
  <c r="AC17" i="6"/>
  <c r="AC16" i="6"/>
  <c r="AC15" i="6"/>
  <c r="AC14" i="6"/>
  <c r="AC13" i="6"/>
  <c r="AC12" i="6"/>
  <c r="AC11" i="6"/>
  <c r="AC10" i="6"/>
  <c r="AC8" i="6"/>
  <c r="AC9" i="6"/>
  <c r="AC7" i="6"/>
  <c r="AC6" i="6"/>
  <c r="AC5" i="6"/>
  <c r="AC4" i="6"/>
  <c r="AC3" i="6"/>
  <c r="AE3" i="6" s="1"/>
  <c r="BH26" i="6"/>
  <c r="BH3" i="6"/>
  <c r="BH6" i="6"/>
  <c r="BH14" i="6"/>
  <c r="BH22" i="6"/>
  <c r="BH16" i="6"/>
  <c r="BH40" i="6"/>
  <c r="BH4" i="6"/>
  <c r="BH20" i="6"/>
  <c r="BH28" i="6"/>
  <c r="BI14" i="6"/>
  <c r="BH5" i="6"/>
  <c r="BH29" i="6"/>
  <c r="BH11" i="6"/>
  <c r="BH27" i="6"/>
  <c r="BH35" i="6"/>
  <c r="BH7" i="6"/>
  <c r="BI39" i="6"/>
  <c r="BI31" i="6"/>
  <c r="BI15" i="6"/>
  <c r="BI7" i="6"/>
  <c r="BI28" i="6"/>
  <c r="BI12" i="6"/>
  <c r="BJ29" i="6"/>
  <c r="BJ21" i="6"/>
  <c r="BJ30" i="6"/>
  <c r="BJ25" i="6"/>
  <c r="BJ5" i="6"/>
  <c r="BJ6" i="6"/>
  <c r="BJ22" i="6"/>
  <c r="BJ17" i="6"/>
  <c r="BJ36" i="6"/>
  <c r="BJ4" i="6"/>
  <c r="BJ35" i="6"/>
  <c r="BJ19" i="6"/>
  <c r="BJ26" i="6"/>
  <c r="BJ18" i="6"/>
  <c r="BJ10" i="6"/>
  <c r="BJ40" i="6"/>
  <c r="BJ32" i="6"/>
  <c r="BJ24" i="6"/>
  <c r="BJ8" i="6"/>
  <c r="BT2" i="6"/>
  <c r="D23" i="5" s="1"/>
  <c r="BT3" i="6"/>
  <c r="BT4" i="6"/>
  <c r="BO3" i="6"/>
  <c r="C189" i="5" s="1"/>
  <c r="BO4" i="6"/>
  <c r="BO2" i="6"/>
  <c r="BO6" i="6"/>
  <c r="BO7" i="6"/>
  <c r="BO15" i="6"/>
  <c r="E189" i="5" s="1"/>
  <c r="BO23" i="6"/>
  <c r="BO10" i="6"/>
  <c r="C240" i="5" s="1"/>
  <c r="BO16" i="6"/>
  <c r="BO11" i="6"/>
  <c r="C81" i="5" s="1"/>
  <c r="BO19" i="6"/>
  <c r="BO14" i="6"/>
  <c r="E275" i="5" s="1"/>
  <c r="BO12" i="6"/>
  <c r="C22" i="5" s="1"/>
  <c r="BO20" i="6"/>
  <c r="F23" i="23"/>
  <c r="D35" i="23" s="1"/>
  <c r="C23" i="23"/>
  <c r="D34" i="23" s="1"/>
  <c r="M302" i="5"/>
  <c r="M296" i="5"/>
  <c r="M288" i="5"/>
  <c r="M282" i="5"/>
  <c r="M281" i="5" s="1"/>
  <c r="G281" i="5" s="1"/>
  <c r="G352" i="5" s="1"/>
  <c r="M274" i="5"/>
  <c r="M268" i="5"/>
  <c r="M257" i="5"/>
  <c r="M251" i="5"/>
  <c r="M245" i="5"/>
  <c r="M237" i="5"/>
  <c r="M236" i="5" s="1"/>
  <c r="G236" i="5" s="1"/>
  <c r="G346" i="5" s="1"/>
  <c r="M229" i="5"/>
  <c r="M228" i="5" s="1"/>
  <c r="G228" i="5" s="1"/>
  <c r="G345" i="5" s="1"/>
  <c r="M218" i="5"/>
  <c r="M212" i="5"/>
  <c r="M211" i="5" s="1"/>
  <c r="G211" i="5" s="1"/>
  <c r="G341" i="5" s="1"/>
  <c r="M204" i="5"/>
  <c r="M196" i="5"/>
  <c r="M188" i="5"/>
  <c r="M187" i="5" s="1"/>
  <c r="G187" i="5" s="1"/>
  <c r="G338" i="5" s="1"/>
  <c r="M177" i="5"/>
  <c r="M176" i="5" s="1"/>
  <c r="G176" i="5" s="1"/>
  <c r="M169" i="5"/>
  <c r="M168" i="5" s="1"/>
  <c r="G168" i="5" s="1"/>
  <c r="M161" i="5"/>
  <c r="M160" i="5" s="1"/>
  <c r="G160" i="5" s="1"/>
  <c r="M153" i="5"/>
  <c r="M147" i="5"/>
  <c r="M139" i="5"/>
  <c r="M133" i="5"/>
  <c r="M125" i="5"/>
  <c r="M117" i="5"/>
  <c r="M111" i="5"/>
  <c r="M103" i="5"/>
  <c r="M97" i="5"/>
  <c r="M86" i="5"/>
  <c r="M78" i="5"/>
  <c r="M72" i="5"/>
  <c r="M64" i="5"/>
  <c r="M63" i="5" s="1"/>
  <c r="G63" i="5" s="1"/>
  <c r="M56" i="5"/>
  <c r="M50" i="5"/>
  <c r="M44" i="5"/>
  <c r="M43" i="5" s="1"/>
  <c r="G43" i="5" s="1"/>
  <c r="M33" i="5"/>
  <c r="M96" i="5"/>
  <c r="G96" i="5" s="1"/>
  <c r="Y14" i="6"/>
  <c r="V14" i="6" s="1"/>
  <c r="J5" i="6"/>
  <c r="J4" i="6"/>
  <c r="J3" i="6"/>
  <c r="G3" i="6"/>
  <c r="P316" i="6" s="1"/>
  <c r="G4" i="6"/>
  <c r="P159" i="6" s="1"/>
  <c r="G5" i="6"/>
  <c r="P37" i="6" s="1"/>
  <c r="G2" i="6"/>
  <c r="P363" i="6" s="1"/>
  <c r="P138" i="6"/>
  <c r="P123" i="6"/>
  <c r="P134" i="6"/>
  <c r="P101" i="6"/>
  <c r="P83" i="6"/>
  <c r="P63" i="6"/>
  <c r="P30" i="6"/>
  <c r="P355" i="6"/>
  <c r="P103" i="6"/>
  <c r="P133" i="6"/>
  <c r="P115" i="6"/>
  <c r="P95" i="6"/>
  <c r="P47" i="6"/>
  <c r="P29" i="6"/>
  <c r="P7" i="6"/>
  <c r="P284" i="6"/>
  <c r="P350" i="6"/>
  <c r="P114" i="6"/>
  <c r="P94" i="6"/>
  <c r="P61" i="6"/>
  <c r="P43" i="6"/>
  <c r="P28" i="6"/>
  <c r="P6" i="6"/>
  <c r="P380" i="6"/>
  <c r="P349" i="6"/>
  <c r="P85" i="6"/>
  <c r="P70" i="6"/>
  <c r="P52" i="6"/>
  <c r="P18" i="6"/>
  <c r="P400" i="6"/>
  <c r="P364" i="6"/>
  <c r="P69" i="6"/>
  <c r="P31" i="6"/>
  <c r="P392" i="6"/>
  <c r="P146" i="6"/>
  <c r="P126" i="6"/>
  <c r="P93" i="6"/>
  <c r="P75" i="6"/>
  <c r="P42" i="6"/>
  <c r="P27" i="6"/>
  <c r="P5" i="6"/>
  <c r="P376" i="6"/>
  <c r="P84" i="6"/>
  <c r="P15" i="6"/>
  <c r="P143" i="6"/>
  <c r="P125" i="6"/>
  <c r="P107" i="6"/>
  <c r="P92" i="6"/>
  <c r="P74" i="6"/>
  <c r="P59" i="6"/>
  <c r="P338" i="6"/>
  <c r="P374" i="6"/>
  <c r="P102" i="6"/>
  <c r="P51" i="6"/>
  <c r="P21" i="6"/>
  <c r="P124" i="6"/>
  <c r="P106" i="6"/>
  <c r="P71" i="6"/>
  <c r="P53" i="6"/>
  <c r="P38" i="6"/>
  <c r="P19" i="6"/>
  <c r="P347" i="6"/>
  <c r="P366" i="6"/>
  <c r="P244" i="6"/>
  <c r="P180" i="6"/>
  <c r="P301" i="6"/>
  <c r="P278" i="6"/>
  <c r="P310" i="6"/>
  <c r="P20" i="6"/>
  <c r="P243" i="6"/>
  <c r="P233" i="6"/>
  <c r="P223" i="6"/>
  <c r="P211" i="6"/>
  <c r="P201" i="6"/>
  <c r="P179" i="6"/>
  <c r="P337" i="6"/>
  <c r="P248" i="6"/>
  <c r="P390" i="6"/>
  <c r="P379" i="6"/>
  <c r="P365" i="6"/>
  <c r="P352" i="6"/>
  <c r="P149" i="6"/>
  <c r="P157" i="6"/>
  <c r="P165" i="6"/>
  <c r="P173" i="6"/>
  <c r="P181" i="6"/>
  <c r="P189" i="6"/>
  <c r="P197" i="6"/>
  <c r="P213" i="6"/>
  <c r="P221" i="6"/>
  <c r="P229" i="6"/>
  <c r="P237" i="6"/>
  <c r="P245" i="6"/>
  <c r="P166" i="6"/>
  <c r="P206" i="6"/>
  <c r="P214" i="6"/>
  <c r="P230" i="6"/>
  <c r="P238" i="6"/>
  <c r="P150" i="6"/>
  <c r="P174" i="6"/>
  <c r="P198" i="6"/>
  <c r="P222" i="6"/>
  <c r="P246" i="6"/>
  <c r="P224" i="6"/>
  <c r="P170" i="6"/>
  <c r="P220" i="6"/>
  <c r="P241" i="6"/>
  <c r="P209" i="6"/>
  <c r="P177" i="6"/>
  <c r="P228" i="6"/>
  <c r="P218" i="6"/>
  <c r="P196" i="6"/>
  <c r="P290" i="6"/>
  <c r="P398" i="6"/>
  <c r="P387" i="6"/>
  <c r="P373" i="6"/>
  <c r="P360" i="6"/>
  <c r="P348" i="6"/>
  <c r="P142" i="6"/>
  <c r="P132" i="6"/>
  <c r="P122" i="6"/>
  <c r="P110" i="6"/>
  <c r="P100" i="6"/>
  <c r="P90" i="6"/>
  <c r="P68" i="6"/>
  <c r="P58" i="6"/>
  <c r="P46" i="6"/>
  <c r="P36" i="6"/>
  <c r="P26" i="6"/>
  <c r="P4" i="6"/>
  <c r="P217" i="6"/>
  <c r="P207" i="6"/>
  <c r="P195" i="6"/>
  <c r="P185" i="6"/>
  <c r="P175" i="6"/>
  <c r="P163" i="6"/>
  <c r="P153" i="6"/>
  <c r="P343" i="6"/>
  <c r="P255" i="6"/>
  <c r="P397" i="6"/>
  <c r="P384" i="6"/>
  <c r="P372" i="6"/>
  <c r="P202" i="6"/>
  <c r="P160" i="6"/>
  <c r="P232" i="6"/>
  <c r="P200" i="6"/>
  <c r="P168" i="6"/>
  <c r="P187" i="6"/>
  <c r="P323" i="6"/>
  <c r="P186" i="6"/>
  <c r="P353" i="6"/>
  <c r="P361" i="6"/>
  <c r="P369" i="6"/>
  <c r="P377" i="6"/>
  <c r="P385" i="6"/>
  <c r="P393" i="6"/>
  <c r="P401" i="6"/>
  <c r="P354" i="6"/>
  <c r="P370" i="6"/>
  <c r="P378" i="6"/>
  <c r="P394" i="6"/>
  <c r="P402" i="6"/>
  <c r="P362" i="6"/>
  <c r="P386" i="6"/>
  <c r="P351" i="6"/>
  <c r="P359" i="6"/>
  <c r="P367" i="6"/>
  <c r="P375" i="6"/>
  <c r="P383" i="6"/>
  <c r="P391" i="6"/>
  <c r="P399" i="6"/>
  <c r="P141" i="6"/>
  <c r="P131" i="6"/>
  <c r="P119" i="6"/>
  <c r="P109" i="6"/>
  <c r="P99" i="6"/>
  <c r="P87" i="6"/>
  <c r="P77" i="6"/>
  <c r="P67" i="6"/>
  <c r="P55" i="6"/>
  <c r="P45" i="6"/>
  <c r="P35" i="6"/>
  <c r="P23" i="6"/>
  <c r="P236" i="6"/>
  <c r="P226" i="6"/>
  <c r="P216" i="6"/>
  <c r="P204" i="6"/>
  <c r="P194" i="6"/>
  <c r="P172" i="6"/>
  <c r="P330" i="6"/>
  <c r="P396" i="6"/>
  <c r="P382" i="6"/>
  <c r="P371" i="6"/>
  <c r="P357" i="6"/>
  <c r="P212" i="6"/>
  <c r="P192" i="6"/>
  <c r="P148" i="6"/>
  <c r="P242" i="6"/>
  <c r="P210" i="6"/>
  <c r="P178" i="6"/>
  <c r="P156" i="6"/>
  <c r="P199" i="6"/>
  <c r="P167" i="6"/>
  <c r="P335" i="6"/>
  <c r="P240" i="6"/>
  <c r="P164" i="6"/>
  <c r="P16" i="6"/>
  <c r="P24" i="6"/>
  <c r="P40" i="6"/>
  <c r="P48" i="6"/>
  <c r="P56" i="6"/>
  <c r="P64" i="6"/>
  <c r="P72" i="6"/>
  <c r="P80" i="6"/>
  <c r="P88" i="6"/>
  <c r="P96" i="6"/>
  <c r="P104" i="6"/>
  <c r="P112" i="6"/>
  <c r="P120" i="6"/>
  <c r="P128" i="6"/>
  <c r="P144" i="6"/>
  <c r="P9" i="6"/>
  <c r="P17" i="6"/>
  <c r="P33" i="6"/>
  <c r="P41" i="6"/>
  <c r="P65" i="6"/>
  <c r="P73" i="6"/>
  <c r="P89" i="6"/>
  <c r="P105" i="6"/>
  <c r="P113" i="6"/>
  <c r="P121" i="6"/>
  <c r="P137" i="6"/>
  <c r="P145" i="6"/>
  <c r="P25" i="6"/>
  <c r="P57" i="6"/>
  <c r="P97" i="6"/>
  <c r="P129" i="6"/>
  <c r="P140" i="6"/>
  <c r="P130" i="6"/>
  <c r="P108" i="6"/>
  <c r="P98" i="6"/>
  <c r="P86" i="6"/>
  <c r="P76" i="6"/>
  <c r="P66" i="6"/>
  <c r="P44" i="6"/>
  <c r="P34" i="6"/>
  <c r="P12" i="6"/>
  <c r="P147" i="6"/>
  <c r="P235" i="6"/>
  <c r="P225" i="6"/>
  <c r="P215" i="6"/>
  <c r="P203" i="6"/>
  <c r="P193" i="6"/>
  <c r="P183" i="6"/>
  <c r="P171" i="6"/>
  <c r="P161" i="6"/>
  <c r="P151" i="6"/>
  <c r="P339" i="6"/>
  <c r="P250" i="6"/>
  <c r="P395" i="6"/>
  <c r="P381" i="6"/>
  <c r="P368" i="6"/>
  <c r="P356" i="6"/>
  <c r="C49" i="23"/>
  <c r="C47" i="23"/>
  <c r="F17" i="6"/>
  <c r="F16" i="6"/>
  <c r="L225" i="5" s="1"/>
  <c r="F15" i="6"/>
  <c r="F14" i="6"/>
  <c r="L93" i="5" s="1"/>
  <c r="M203" i="5"/>
  <c r="G203" i="5"/>
  <c r="G340" i="5" s="1"/>
  <c r="M124" i="5"/>
  <c r="G124" i="5" s="1"/>
  <c r="M85" i="5"/>
  <c r="G85" i="5" s="1"/>
  <c r="F13" i="6"/>
  <c r="M32" i="5"/>
  <c r="G32" i="5" s="1"/>
  <c r="M244" i="5"/>
  <c r="G244" i="5" s="1"/>
  <c r="G347" i="5" s="1"/>
  <c r="M10" i="5"/>
  <c r="G10" i="5" s="1"/>
  <c r="G314" i="5" s="1"/>
  <c r="F3" i="23"/>
  <c r="C3" i="23"/>
  <c r="B3" i="19"/>
  <c r="B2" i="19"/>
  <c r="B1" i="19"/>
  <c r="E2" i="17"/>
  <c r="C2" i="17"/>
  <c r="D1" i="12"/>
  <c r="B1" i="12"/>
  <c r="AD41" i="6"/>
  <c r="AE41" i="6" s="1"/>
  <c r="AD19" i="6"/>
  <c r="AD21" i="6"/>
  <c r="AE21" i="6" s="1"/>
  <c r="AD22" i="6"/>
  <c r="AE22" i="6" s="1"/>
  <c r="AD24" i="6"/>
  <c r="AD25" i="6"/>
  <c r="AE25" i="6" s="1"/>
  <c r="AD27" i="6"/>
  <c r="AE27" i="6" s="1"/>
  <c r="AD29" i="6"/>
  <c r="AE29" i="6" s="1"/>
  <c r="AD30" i="6"/>
  <c r="AE30" i="6" s="1"/>
  <c r="AD32" i="6"/>
  <c r="AE32" i="6" s="1"/>
  <c r="AD33" i="6"/>
  <c r="AE33" i="6" s="1"/>
  <c r="AD35" i="6"/>
  <c r="AE35" i="6" s="1"/>
  <c r="AD37" i="6"/>
  <c r="AD39" i="6"/>
  <c r="AD5" i="6"/>
  <c r="AD6" i="6"/>
  <c r="AD8" i="6"/>
  <c r="AE8" i="6" s="1"/>
  <c r="AD10" i="6"/>
  <c r="AE10" i="6" s="1"/>
  <c r="AD11" i="6"/>
  <c r="AE11" i="6" s="1"/>
  <c r="AD12" i="6"/>
  <c r="AE12" i="6" s="1"/>
  <c r="AD14" i="6"/>
  <c r="AD16" i="6"/>
  <c r="AE16" i="6" s="1"/>
  <c r="AD17" i="6"/>
  <c r="AD3" i="6"/>
  <c r="AE17" i="6"/>
  <c r="AE39" i="6"/>
  <c r="AE24" i="6"/>
  <c r="AE19" i="6"/>
  <c r="AE6" i="6"/>
  <c r="AE37" i="6"/>
  <c r="AE5" i="6"/>
  <c r="AE14" i="6"/>
  <c r="K15" i="11"/>
  <c r="K16" i="11"/>
  <c r="K17" i="11"/>
  <c r="K18" i="11"/>
  <c r="K19" i="11"/>
  <c r="K14" i="11"/>
  <c r="K20" i="11" s="1"/>
  <c r="E350" i="5"/>
  <c r="E344" i="5"/>
  <c r="E337" i="5"/>
  <c r="E326" i="5"/>
  <c r="E319" i="5"/>
  <c r="E313" i="5"/>
  <c r="J15" i="11"/>
  <c r="J16" i="11"/>
  <c r="J17" i="11"/>
  <c r="J18" i="11"/>
  <c r="J19" i="11"/>
  <c r="J14" i="11"/>
  <c r="A14" i="11"/>
  <c r="B353" i="5"/>
  <c r="B352" i="5"/>
  <c r="B351" i="5"/>
  <c r="B347" i="5"/>
  <c r="B346" i="5"/>
  <c r="B345" i="5"/>
  <c r="B341" i="5"/>
  <c r="B340" i="5"/>
  <c r="B339" i="5"/>
  <c r="B338" i="5"/>
  <c r="B334" i="5"/>
  <c r="B333" i="5"/>
  <c r="B332" i="5"/>
  <c r="B331" i="5"/>
  <c r="B330" i="5"/>
  <c r="B329" i="5"/>
  <c r="B328" i="5"/>
  <c r="B327" i="5"/>
  <c r="B323" i="5"/>
  <c r="B322" i="5"/>
  <c r="B321" i="5"/>
  <c r="B320" i="5"/>
  <c r="B316" i="5"/>
  <c r="B315" i="5"/>
  <c r="B314" i="5"/>
  <c r="B350" i="5"/>
  <c r="B344" i="5"/>
  <c r="B337" i="5"/>
  <c r="B326" i="5"/>
  <c r="B319" i="5"/>
  <c r="B313" i="5"/>
  <c r="F2" i="5"/>
  <c r="F3" i="5"/>
  <c r="C3" i="5"/>
  <c r="C2" i="5"/>
  <c r="B1" i="5"/>
  <c r="M195" i="5"/>
  <c r="G195" i="5" s="1"/>
  <c r="G339" i="5" s="1"/>
  <c r="M71" i="5"/>
  <c r="G71" i="5"/>
  <c r="G322" i="5" s="1"/>
  <c r="AD15" i="6"/>
  <c r="M146" i="5"/>
  <c r="G146" i="5" s="1"/>
  <c r="AD31" i="6" s="1"/>
  <c r="AE31" i="6" s="1"/>
  <c r="M18" i="5"/>
  <c r="G18" i="5" s="1"/>
  <c r="M295" i="5"/>
  <c r="G295" i="5" s="1"/>
  <c r="G353" i="5" s="1"/>
  <c r="M267" i="5"/>
  <c r="G267" i="5" s="1"/>
  <c r="G351" i="5" s="1"/>
  <c r="M132" i="5"/>
  <c r="G132" i="5"/>
  <c r="AD28" i="6" s="1"/>
  <c r="AE28" i="6" s="1"/>
  <c r="M110" i="5"/>
  <c r="G110" i="5"/>
  <c r="G328" i="5" s="1"/>
  <c r="L40" i="5"/>
  <c r="D319" i="5" s="1"/>
  <c r="F319" i="5" s="1"/>
  <c r="L264" i="5"/>
  <c r="G265" i="5" s="1"/>
  <c r="F264" i="5" s="1"/>
  <c r="L184" i="5"/>
  <c r="G185" i="5" s="1"/>
  <c r="F184" i="5" s="1"/>
  <c r="D350" i="5"/>
  <c r="E356" i="5" s="1"/>
  <c r="F350" i="5"/>
  <c r="D337" i="5"/>
  <c r="F337" i="5" s="1"/>
  <c r="V20" i="6"/>
  <c r="T14" i="6"/>
  <c r="E8" i="17" l="1"/>
  <c r="D10" i="17" s="1"/>
  <c r="AD36" i="6"/>
  <c r="AE36" i="6" s="1"/>
  <c r="G333" i="5"/>
  <c r="E100" i="5"/>
  <c r="E136" i="5"/>
  <c r="E89" i="5"/>
  <c r="E120" i="5"/>
  <c r="AD26" i="6"/>
  <c r="AE26" i="6" s="1"/>
  <c r="G329" i="5"/>
  <c r="G321" i="5"/>
  <c r="AD13" i="6"/>
  <c r="AE13" i="6" s="1"/>
  <c r="G94" i="5"/>
  <c r="F93" i="5" s="1"/>
  <c r="D326" i="5"/>
  <c r="F326" i="5" s="1"/>
  <c r="C28" i="5"/>
  <c r="E238" i="5"/>
  <c r="C142" i="5"/>
  <c r="C106" i="5"/>
  <c r="E34" i="5"/>
  <c r="E252" i="5"/>
  <c r="C232" i="5"/>
  <c r="C114" i="5"/>
  <c r="P118" i="6"/>
  <c r="P136" i="6"/>
  <c r="P231" i="6"/>
  <c r="P13" i="6"/>
  <c r="P234" i="6"/>
  <c r="P78" i="6"/>
  <c r="P188" i="6"/>
  <c r="P205" i="6"/>
  <c r="P10" i="6"/>
  <c r="P39" i="6"/>
  <c r="P117" i="6"/>
  <c r="P62" i="6"/>
  <c r="E26" i="5"/>
  <c r="E269" i="5"/>
  <c r="C67" i="5"/>
  <c r="C299" i="5"/>
  <c r="BJ3" i="6"/>
  <c r="BI37" i="6"/>
  <c r="BH41" i="6"/>
  <c r="C285" i="5"/>
  <c r="E205" i="5"/>
  <c r="C207" i="5"/>
  <c r="C36" i="5"/>
  <c r="E283" i="5"/>
  <c r="C128" i="5"/>
  <c r="C75" i="5"/>
  <c r="C89" i="5"/>
  <c r="E45" i="5"/>
  <c r="E297" i="5"/>
  <c r="C191" i="5"/>
  <c r="C100" i="5"/>
  <c r="C156" i="5"/>
  <c r="BI23" i="6"/>
  <c r="BI30" i="6"/>
  <c r="BI41" i="6"/>
  <c r="E219" i="5"/>
  <c r="BJ20" i="6"/>
  <c r="BI9" i="6"/>
  <c r="BH25" i="6"/>
  <c r="E303" i="5"/>
  <c r="E12" i="5"/>
  <c r="C59" i="5"/>
  <c r="E104" i="5"/>
  <c r="C120" i="5"/>
  <c r="E118" i="5"/>
  <c r="C277" i="5"/>
  <c r="C180" i="5"/>
  <c r="C246" i="5"/>
  <c r="C47" i="5"/>
  <c r="C254" i="5"/>
  <c r="E73" i="5"/>
  <c r="C221" i="5"/>
  <c r="E79" i="5"/>
  <c r="C150" i="5"/>
  <c r="C215" i="5"/>
  <c r="E51" i="5"/>
  <c r="E134" i="5"/>
  <c r="C291" i="5"/>
  <c r="C248" i="5"/>
  <c r="BH38" i="6"/>
  <c r="AE15" i="6"/>
  <c r="E148" i="5"/>
  <c r="E87" i="5"/>
  <c r="E98" i="5"/>
  <c r="E197" i="5"/>
  <c r="C199" i="5"/>
  <c r="C205" i="5"/>
  <c r="E289" i="5"/>
  <c r="E20" i="5"/>
  <c r="E162" i="5"/>
  <c r="E178" i="5"/>
  <c r="C260" i="5"/>
  <c r="P22" i="6"/>
  <c r="P81" i="6"/>
  <c r="P32" i="6"/>
  <c r="P152" i="6"/>
  <c r="P227" i="6"/>
  <c r="P154" i="6"/>
  <c r="P190" i="6"/>
  <c r="P91" i="6"/>
  <c r="P60" i="6"/>
  <c r="P79" i="6"/>
  <c r="E126" i="5"/>
  <c r="E230" i="5"/>
  <c r="C271" i="5"/>
  <c r="C238" i="5"/>
  <c r="E112" i="5"/>
  <c r="E213" i="5"/>
  <c r="C283" i="5"/>
  <c r="J20" i="11"/>
  <c r="P162" i="6"/>
  <c r="P155" i="6"/>
  <c r="P239" i="6"/>
  <c r="P176" i="6"/>
  <c r="P182" i="6"/>
  <c r="P169" i="6"/>
  <c r="E140" i="5"/>
  <c r="E246" i="5"/>
  <c r="C164" i="5"/>
  <c r="B37" i="5"/>
  <c r="BI13" i="6"/>
  <c r="BH33" i="6"/>
  <c r="E65" i="5"/>
  <c r="C305" i="5"/>
  <c r="C136" i="5"/>
  <c r="E154" i="5"/>
  <c r="E258" i="5"/>
  <c r="C53" i="5"/>
  <c r="E57" i="5"/>
  <c r="C172" i="5"/>
  <c r="P54" i="6"/>
  <c r="P49" i="6"/>
  <c r="P8" i="6"/>
  <c r="P184" i="6"/>
  <c r="P219" i="6"/>
  <c r="P14" i="6"/>
  <c r="P208" i="6"/>
  <c r="P158" i="6"/>
  <c r="P191" i="6"/>
  <c r="P139" i="6"/>
  <c r="P111" i="6"/>
  <c r="P127" i="6"/>
  <c r="C14" i="5"/>
  <c r="E170" i="5"/>
  <c r="BH37" i="6"/>
  <c r="BJ13" i="6"/>
  <c r="F12" i="6"/>
  <c r="L7" i="5" s="1"/>
  <c r="D313" i="5" s="1"/>
  <c r="G350" i="5"/>
  <c r="X2" i="6"/>
  <c r="X4" i="6" s="1"/>
  <c r="G326" i="5"/>
  <c r="U2" i="6"/>
  <c r="U4" i="6" s="1"/>
  <c r="V2" i="6"/>
  <c r="V4" i="6" s="1"/>
  <c r="G337" i="5"/>
  <c r="G320" i="5"/>
  <c r="AD9" i="6"/>
  <c r="AE9" i="6" s="1"/>
  <c r="G332" i="5"/>
  <c r="AD34" i="6"/>
  <c r="AE34" i="6" s="1"/>
  <c r="AD38" i="6"/>
  <c r="AE38" i="6" s="1"/>
  <c r="G334" i="5"/>
  <c r="D344" i="5"/>
  <c r="F344" i="5" s="1"/>
  <c r="G226" i="5"/>
  <c r="F225" i="5" s="1"/>
  <c r="AD4" i="6"/>
  <c r="AE4" i="6" s="1"/>
  <c r="G315" i="5"/>
  <c r="E284" i="5"/>
  <c r="E58" i="5"/>
  <c r="E141" i="5"/>
  <c r="E171" i="5"/>
  <c r="E253" i="5"/>
  <c r="E21" i="5"/>
  <c r="E220" i="5"/>
  <c r="E270" i="5"/>
  <c r="E190" i="5"/>
  <c r="E113" i="5"/>
  <c r="E66" i="5"/>
  <c r="E27" i="5"/>
  <c r="E163" i="5"/>
  <c r="E155" i="5"/>
  <c r="E206" i="5"/>
  <c r="E276" i="5"/>
  <c r="E52" i="5"/>
  <c r="E35" i="5"/>
  <c r="E135" i="5"/>
  <c r="E99" i="5"/>
  <c r="E88" i="5"/>
  <c r="E214" i="5"/>
  <c r="E259" i="5"/>
  <c r="E304" i="5"/>
  <c r="E231" i="5"/>
  <c r="E149" i="5"/>
  <c r="E198" i="5"/>
  <c r="E80" i="5"/>
  <c r="E179" i="5"/>
  <c r="E290" i="5"/>
  <c r="E298" i="5"/>
  <c r="E74" i="5"/>
  <c r="E46" i="5"/>
  <c r="E119" i="5"/>
  <c r="E127" i="5"/>
  <c r="E239" i="5"/>
  <c r="E105" i="5"/>
  <c r="E13" i="5"/>
  <c r="E247" i="5"/>
  <c r="C119" i="5"/>
  <c r="C298" i="5"/>
  <c r="C198" i="5"/>
  <c r="C66" i="5"/>
  <c r="C13" i="5"/>
  <c r="C46" i="5"/>
  <c r="C80" i="5"/>
  <c r="C270" i="5"/>
  <c r="C284" i="5"/>
  <c r="C290" i="5"/>
  <c r="C88" i="5"/>
  <c r="C304" i="5"/>
  <c r="C58" i="5"/>
  <c r="C239" i="5"/>
  <c r="C253" i="5"/>
  <c r="C163" i="5"/>
  <c r="C155" i="5"/>
  <c r="C276" i="5"/>
  <c r="C259" i="5"/>
  <c r="C206" i="5"/>
  <c r="C220" i="5"/>
  <c r="C74" i="5"/>
  <c r="C214" i="5"/>
  <c r="C247" i="5"/>
  <c r="C135" i="5"/>
  <c r="C171" i="5"/>
  <c r="C190" i="5"/>
  <c r="C27" i="5"/>
  <c r="C141" i="5"/>
  <c r="C179" i="5"/>
  <c r="C231" i="5"/>
  <c r="C113" i="5"/>
  <c r="C127" i="5"/>
  <c r="C35" i="5"/>
  <c r="C149" i="5"/>
  <c r="C105" i="5"/>
  <c r="C52" i="5"/>
  <c r="C99" i="5"/>
  <c r="C21" i="5"/>
  <c r="AD7" i="6"/>
  <c r="AE7" i="6" s="1"/>
  <c r="G316" i="5"/>
  <c r="G323" i="5"/>
  <c r="AD18" i="6"/>
  <c r="AE18" i="6" s="1"/>
  <c r="G327" i="5"/>
  <c r="AD20" i="6"/>
  <c r="AE20" i="6" s="1"/>
  <c r="P319" i="6"/>
  <c r="P271" i="6"/>
  <c r="P308" i="6"/>
  <c r="P257" i="6"/>
  <c r="P336" i="6"/>
  <c r="P321" i="6"/>
  <c r="P268" i="6"/>
  <c r="P345" i="6"/>
  <c r="P315" i="6"/>
  <c r="P251" i="6"/>
  <c r="P302" i="6"/>
  <c r="P317" i="6"/>
  <c r="P253" i="6"/>
  <c r="E36" i="5"/>
  <c r="C34" i="5"/>
  <c r="E260" i="5"/>
  <c r="E59" i="5"/>
  <c r="E305" i="5"/>
  <c r="E271" i="5"/>
  <c r="C65" i="5"/>
  <c r="C87" i="5"/>
  <c r="C154" i="5"/>
  <c r="C112" i="5"/>
  <c r="C303" i="5"/>
  <c r="G330" i="5"/>
  <c r="G41" i="5"/>
  <c r="F40" i="5" s="1"/>
  <c r="AD40" i="6"/>
  <c r="AE40" i="6" s="1"/>
  <c r="P329" i="6"/>
  <c r="P303" i="6"/>
  <c r="P320" i="6"/>
  <c r="P291" i="6"/>
  <c r="P331" i="6"/>
  <c r="P280" i="6"/>
  <c r="P327" i="6"/>
  <c r="P326" i="6"/>
  <c r="P294" i="6"/>
  <c r="P309" i="6"/>
  <c r="P249" i="6"/>
  <c r="P306" i="6"/>
  <c r="P388" i="6"/>
  <c r="P50" i="6"/>
  <c r="P135" i="6"/>
  <c r="P328" i="6"/>
  <c r="E67" i="5"/>
  <c r="E81" i="5"/>
  <c r="E53" i="5"/>
  <c r="E299" i="5"/>
  <c r="C126" i="5"/>
  <c r="C140" i="5"/>
  <c r="C219" i="5"/>
  <c r="C170" i="5"/>
  <c r="P264" i="6"/>
  <c r="P252" i="6"/>
  <c r="P340" i="6"/>
  <c r="P266" i="6"/>
  <c r="P300" i="6"/>
  <c r="P260" i="6"/>
  <c r="P247" i="6"/>
  <c r="P286" i="6"/>
  <c r="P270" i="6"/>
  <c r="P293" i="6"/>
  <c r="P358" i="6"/>
  <c r="E14" i="5"/>
  <c r="E156" i="5"/>
  <c r="E150" i="5"/>
  <c r="E114" i="5"/>
  <c r="E291" i="5"/>
  <c r="C252" i="5"/>
  <c r="C269" i="5"/>
  <c r="C104" i="5"/>
  <c r="C297" i="5"/>
  <c r="P275" i="6"/>
  <c r="P265" i="6"/>
  <c r="P279" i="6"/>
  <c r="P312" i="6"/>
  <c r="P258" i="6"/>
  <c r="P273" i="6"/>
  <c r="P254" i="6"/>
  <c r="P262" i="6"/>
  <c r="P285" i="6"/>
  <c r="E22" i="5"/>
  <c r="E28" i="5"/>
  <c r="E199" i="5"/>
  <c r="E191" i="5"/>
  <c r="E180" i="5"/>
  <c r="E142" i="5"/>
  <c r="E75" i="5"/>
  <c r="C73" i="5"/>
  <c r="C275" i="5"/>
  <c r="C162" i="5"/>
  <c r="C57" i="5"/>
  <c r="AD23" i="6"/>
  <c r="AE23" i="6" s="1"/>
  <c r="G331" i="5"/>
  <c r="P287" i="6"/>
  <c r="P276" i="6"/>
  <c r="P289" i="6"/>
  <c r="P322" i="6"/>
  <c r="P282" i="6"/>
  <c r="P283" i="6"/>
  <c r="P342" i="6"/>
  <c r="P341" i="6"/>
  <c r="P277" i="6"/>
  <c r="P263" i="6"/>
  <c r="P389" i="6"/>
  <c r="P116" i="6"/>
  <c r="P3" i="6"/>
  <c r="C20" i="5"/>
  <c r="E106" i="5"/>
  <c r="E221" i="5"/>
  <c r="E215" i="5"/>
  <c r="E172" i="5"/>
  <c r="E128" i="5"/>
  <c r="C134" i="5"/>
  <c r="C79" i="5"/>
  <c r="C230" i="5"/>
  <c r="C118" i="5"/>
  <c r="P297" i="6"/>
  <c r="P292" i="6"/>
  <c r="P288" i="6"/>
  <c r="P272" i="6"/>
  <c r="P299" i="6"/>
  <c r="P332" i="6"/>
  <c r="P281" i="6"/>
  <c r="P314" i="6"/>
  <c r="P295" i="6"/>
  <c r="P267" i="6"/>
  <c r="P334" i="6"/>
  <c r="P333" i="6"/>
  <c r="P269" i="6"/>
  <c r="P274" i="6"/>
  <c r="P296" i="6"/>
  <c r="C12" i="5"/>
  <c r="E47" i="5"/>
  <c r="E164" i="5"/>
  <c r="E254" i="5"/>
  <c r="E248" i="5"/>
  <c r="E207" i="5"/>
  <c r="C197" i="5"/>
  <c r="C213" i="5"/>
  <c r="C289" i="5"/>
  <c r="C178" i="5"/>
  <c r="P307" i="6"/>
  <c r="P324" i="6"/>
  <c r="P298" i="6"/>
  <c r="P304" i="6"/>
  <c r="P311" i="6"/>
  <c r="P256" i="6"/>
  <c r="P344" i="6"/>
  <c r="P313" i="6"/>
  <c r="P346" i="6"/>
  <c r="P305" i="6"/>
  <c r="P259" i="6"/>
  <c r="P318" i="6"/>
  <c r="P325" i="6"/>
  <c r="P261" i="6"/>
  <c r="P2" i="6"/>
  <c r="P82" i="6"/>
  <c r="P11" i="6"/>
  <c r="C26" i="5"/>
  <c r="C45" i="5"/>
  <c r="E232" i="5"/>
  <c r="E285" i="5"/>
  <c r="E277" i="5"/>
  <c r="C148" i="5"/>
  <c r="C258" i="5"/>
  <c r="C98" i="5"/>
  <c r="C51" i="5"/>
  <c r="T16" i="6" l="1"/>
  <c r="D5" i="23"/>
  <c r="F21" i="23" s="1"/>
  <c r="D33" i="23" s="1"/>
  <c r="G8" i="5"/>
  <c r="F7" i="5" s="1"/>
  <c r="F313" i="5"/>
  <c r="F356" i="5" s="1"/>
  <c r="D356" i="5"/>
  <c r="G313" i="5"/>
  <c r="S2" i="6"/>
  <c r="S4" i="6" s="1"/>
  <c r="G344" i="5"/>
  <c r="W2" i="6"/>
  <c r="W4" i="6" s="1"/>
  <c r="G319" i="5"/>
  <c r="T2" i="6"/>
  <c r="T4" i="6" s="1"/>
  <c r="Y4" i="6" l="1"/>
  <c r="S9" i="6"/>
  <c r="T9" i="6" s="1"/>
  <c r="S8" i="6" l="1"/>
  <c r="T8" i="6" s="1"/>
  <c r="Z2" i="6"/>
  <c r="F358" i="5"/>
  <c r="D4" i="23"/>
  <c r="S7" i="6"/>
  <c r="T7" i="6" s="1"/>
  <c r="S6" i="6"/>
  <c r="T6" i="6" s="1"/>
  <c r="C21" i="23" l="1"/>
  <c r="A39" i="23"/>
  <c r="T15" i="6"/>
  <c r="V19" i="6"/>
  <c r="E33" i="23" l="1"/>
  <c r="D30" i="2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Superintendent</author>
  </authors>
  <commentList>
    <comment ref="F6" authorId="0" shapeId="0" xr:uid="{00000000-0006-0000-0800-000001000000}">
      <text>
        <r>
          <rPr>
            <b/>
            <u/>
            <sz val="9"/>
            <color indexed="81"/>
            <rFont val="Tahoma"/>
            <family val="2"/>
          </rPr>
          <t>Section 50.310 Student Growth Components</t>
        </r>
        <r>
          <rPr>
            <sz val="9"/>
            <color indexed="81"/>
            <rFont val="Tahoma"/>
            <family val="2"/>
          </rPr>
          <t xml:space="preserve">
Each school district shall provide for the use in the performance evaluation plan of data and indicators on student growth as a significant factor in rating principal or, as applicable, assistant principal performance. (Sections 24A-15 and 34-8 of the School Code) For the purpose of this Subpart D, “significant factor” shall represent at least 30 percent of the performance evaluation rating assigned, except as otherwise provided in subsection (a) of this Section.
   a) For a school district implementing a performance evaluation plan incorporating student growth in school year 2012-13 or 2013-14, student growth shall represent at least 25 percent of a principal’s or assistant principal’s performance evaluation rating in the first and second years of implementation (for example, 2012-13 and 2013-14 schools years for a school district with a 2012-13 implementation date). Thereafter, student growth shall represent at least 30 percent of the rating assigned.
   b) No later than October 1 of each school year, the qualified evaluator shall inform the principal or assistant principal of the assessments and, for the assessments identified, the metrics and targets to be used. The qualified evaluator shall specify the weights of each assessment and target to be used.
      1) The school district shall identify at least two assessments either from Type I or Type II, which are able to provide data that meets the definition of student growth as set forth in Section 50.30 of this Part.
         A) A State assessment administered under Section 2-3.64 of the School Code may be one of the assessments to be used for determining student growth and shall be considered to be a Type I assessment.
         B) Type III assessments may be used for schools serving a majority of students who are not administered a Type I or Type II assessment. In these situations, the qualified evaluator and principal may identify at least two Type III assessments to be used to determine student growth.
         C) CPS may adopt the State assessments administered pursuant to Section 2-3.64 of the School Code as its sole measure of student growth for purposes of principal evaluations. (Section 24A-7 of the School Code)
      2) Individual assessment results of any student shall be included in the student growth metric, provided that the student has been enrolled in the school for a period of time sufficient for him or her to have results from at least two points in time on a comparable assessment. For instance, a student would be included if he or she had results from the two most recently administered State assessments or results from an assessment administered at the beginning of a school term and again at mid-year.
      3) The results from the most recent administration of a selected assessment shall be used as the ending point at which the level of student growth is calculated.
   c) For an assistant principal, a qualified evaluator may select student growth measures that align to the individual’s specific duties (e.g., improvements in attendance, decrease in disciplinary referrals).
   d) The school district shall consider how certain student characteristics (e.g., special education placement, English language learners, low-income populations) shall be used for each assessment and target chosen to ensure that they best measure the impact that a principal, school and school district have on students’ academic achievement. (Section 24A-7 of the School Code)</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Superintendent</author>
  </authors>
  <commentList>
    <comment ref="K1" authorId="0" shapeId="0" xr:uid="{00000000-0006-0000-0A00-000001000000}">
      <text>
        <r>
          <rPr>
            <b/>
            <u/>
            <sz val="8"/>
            <color indexed="81"/>
            <rFont val="Tahoma"/>
            <family val="2"/>
          </rPr>
          <t>Determining the Ratings for Each Standard</t>
        </r>
        <r>
          <rPr>
            <sz val="8"/>
            <color indexed="81"/>
            <rFont val="Tahoma"/>
            <family val="2"/>
          </rPr>
          <t xml:space="preserve">
     *If a principal provides evidence of performance for at least 75% of the descriptors at a specific level of performance (e.g., Proficient), the principal should be rated at that level of performance (i.e., Proficient) for that standard.
     *If a principal demonstrates performance for a standard that is split between 2 levels (excluding Distinguished), the principal's evaluator will use her/his discretion to determine the level most appropriate for that standard.
     *In order to receive a Distinguished rating on a standard, a principal must demonstrate at least 75% of the Distinguished descriptors for the standard (and any descriptors not Distinguished must be Proficient).</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Don White</author>
  </authors>
  <commentList>
    <comment ref="A2" authorId="0" shapeId="0" xr:uid="{00000000-0006-0000-0B00-000001000000}">
      <text>
        <r>
          <rPr>
            <sz val="11"/>
            <color indexed="81"/>
            <rFont val="Calibri"/>
            <family val="2"/>
            <scheme val="minor"/>
          </rPr>
          <t xml:space="preserve">This worksheet is locked but without a password so that you can alter the column width, row height, and font sizes.  However, </t>
        </r>
        <r>
          <rPr>
            <b/>
            <u/>
            <sz val="11"/>
            <color indexed="81"/>
            <rFont val="Calibri"/>
            <family val="2"/>
            <scheme val="minor"/>
          </rPr>
          <t>other changes are strongly discouraged</t>
        </r>
        <r>
          <rPr>
            <sz val="11"/>
            <color indexed="81"/>
            <rFont val="Calibri"/>
            <family val="2"/>
            <scheme val="minor"/>
          </rPr>
          <t xml:space="preserve"> as they will create issues with how this program works.</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Superintendent</author>
  </authors>
  <commentList>
    <comment ref="A2" authorId="0" shapeId="0" xr:uid="{00000000-0006-0000-0C00-000001000000}">
      <text>
        <r>
          <rPr>
            <b/>
            <sz val="9"/>
            <color indexed="81"/>
            <rFont val="Tahoma"/>
            <family val="2"/>
          </rPr>
          <t>Select strengths from the menu in the boxes below.</t>
        </r>
      </text>
    </comment>
    <comment ref="C2" authorId="0" shapeId="0" xr:uid="{00000000-0006-0000-0C00-000002000000}">
      <text>
        <r>
          <rPr>
            <b/>
            <sz val="9"/>
            <color indexed="81"/>
            <rFont val="Tahoma"/>
            <family val="2"/>
          </rPr>
          <t>Type comments in the boxes below.</t>
        </r>
      </text>
    </comment>
    <comment ref="A9" authorId="0" shapeId="0" xr:uid="{00000000-0006-0000-0C00-000003000000}">
      <text>
        <r>
          <rPr>
            <b/>
            <sz val="9"/>
            <color indexed="81"/>
            <rFont val="Tahoma"/>
            <family val="2"/>
          </rPr>
          <t>Select opportunities for improvement from the menu in the boxes below.</t>
        </r>
      </text>
    </comment>
    <comment ref="C9" authorId="0" shapeId="0" xr:uid="{00000000-0006-0000-0C00-000004000000}">
      <text>
        <r>
          <rPr>
            <b/>
            <sz val="9"/>
            <color indexed="81"/>
            <rFont val="Tahoma"/>
            <family val="2"/>
          </rPr>
          <t>Type comments in the boxes below.</t>
        </r>
      </text>
    </comment>
  </commentList>
</comments>
</file>

<file path=xl/sharedStrings.xml><?xml version="1.0" encoding="utf-8"?>
<sst xmlns="http://schemas.openxmlformats.org/spreadsheetml/2006/main" count="2140" uniqueCount="742">
  <si>
    <t>d. Selects and retains teachers with the expertise to deliver instruction that maximizes student learning</t>
  </si>
  <si>
    <t>d. Demonstrates an understanding of the change process and uses leadership and facilitation skills to manage it effectively</t>
  </si>
  <si>
    <t>Element</t>
  </si>
  <si>
    <t>a. Coordinates efforts to create and implement a vision for the school and defines desired results and goals that align with the overall school vision and lead to student improvement for all learners</t>
  </si>
  <si>
    <t>Co-creates a shared vision of high expectations with multiple stakeholders; builds staff capacity to maintain and implement a shared vision for high student achievement and college and career readiness</t>
  </si>
  <si>
    <t>Uses the vision and mission to make all decisions, uses protocols for making decisions that refer staff and team decisions back to the vision and mission; builds staff capacity to use the vision and mission to make instructional decisions</t>
  </si>
  <si>
    <t>Regularly assesses instructional practices and builds teacher capacity to implement a variety of practices that are relevant to student needs and interests, research based, and based on academic rigor and strategies that supports the learning of all students</t>
  </si>
  <si>
    <t>Supports and develops staff ability to analyze data to identify and prioritize needs, guide grouping, re-teaching, and to identify/prioritize needs and continuous improvement; build staff capacity to use data in determining team and individual goals</t>
  </si>
  <si>
    <t>Uses disaggregated data to create structures for differentiation with varied instructional strategies that meet all student needs; focuses all staff on closing achievement gaps between subgroups of students and uses data to quickly determine appropriate interventions for students or subgroups not making progress</t>
  </si>
  <si>
    <t>Implements a clear selection criteria and strategically assesses and places teachers in grade level and content areas to create a balanced team with a variety of strengths</t>
  </si>
  <si>
    <t>Focuses all conversations, initiatives and plans on improving student achievement and is relentless in pushing staff to maintain and improve their focus on student outcomes; uses every challenge as an opportunity to learn and develop themselves and their staff</t>
  </si>
  <si>
    <t>Develops staff capacity to engage in courageous conversations about diversity and culture—and how they impact student learning</t>
  </si>
  <si>
    <t>Creates structures and processes to make explicit links between student aspiration, classes and content they are learning in school and overall academic achievement; creates opportunities for all students to learn about a range of careers so that they can create their own personal visions and career aspirations</t>
  </si>
  <si>
    <t>Uses data sources to drive instructional decisions, prioritize school wide areas of improvement and to identify a few targeted school wide strategies for instructional improvement</t>
  </si>
  <si>
    <t>Uses disaggregated data to support differentiation and re-teaching but does not ensure that instructional strategies are matched to the needs of all students; engages all staff in analyzing and utilizing disaggregated data to identify school wide and individual students’ learning gaps and to determine appropriate interventions</t>
  </si>
  <si>
    <t>Implements a system where students create short and long term goals; ensures that students review goals at the end of the year, but may not ensure that goals are adapted and adjusted throughout the year</t>
  </si>
  <si>
    <t>Prioritizes the use of school time to ensure that staff activities sometimes focus on improving student learning; organizes majority of professional time to the school priorities, but may engage in time wasting activities</t>
  </si>
  <si>
    <t>Uses a few data sources to drive instructional direction and uses data appropriately to identify school wide areas of improvement</t>
  </si>
  <si>
    <t>Adheres to and completes required observations, but does not differentiate frequency of observation or feedback based on teacher skill and/or need</t>
  </si>
  <si>
    <t>Introduces common team structures and expectations for teacher teams</t>
  </si>
  <si>
    <t>Asks for feedback to a developed plan, but does not seek input when developing the plan from multiple voices</t>
  </si>
  <si>
    <t>Implements most parts of FERPA in a manner consistent with the law; learns from mistakes and uses them as a personal learning opportunity to improve practice</t>
  </si>
  <si>
    <t>Demonstrates personal comfort talking about diversity and culture and takes the steps to develop personal skill set</t>
  </si>
  <si>
    <t>Creates a few deliberate routines that help students connect their aspirations to classes and content they are learning in school achievement; provides limited exposure to college and career opportunities</t>
  </si>
  <si>
    <t>Develops components of an effective system of conduct for staff and students and builds staff agreement on the types of student actions that are consistent with school value and behaviors; creates consistent responses and consequences for students who have had behavioral infractions in the past</t>
  </si>
  <si>
    <t>Refers to school vision when making decisions but may not be guided by the vision</t>
  </si>
  <si>
    <t>Inconsistently addresses staff who have low expectations; attempts to implement grading policies that support the vision and mission</t>
  </si>
  <si>
    <t>Does not assess the current state of the school and/or does not use data to assess student achievement or overall school performance</t>
  </si>
  <si>
    <t>Does not use data to identify priority areas or goals for improvement; has no way to track progress; does not complete a school improvement plan and/or creates a plan that is not aligned to school priorities for improvement</t>
  </si>
  <si>
    <t>Does not maintain focus on improving results or meeting school goals - rarely refers to goals and does not identify and/or implement strategies to reach results</t>
  </si>
  <si>
    <t>Does not manage time effectively; does not prioritize activities that will improve student learning and is frequently distracted by time-wasting or low impact activities</t>
  </si>
  <si>
    <t>Does not or cannot ensure scope and sequence align to year end goals</t>
  </si>
  <si>
    <t>Unable to lead staff through continuous data review or lacks consistency in implementation</t>
  </si>
  <si>
    <t>Does not effectively use data to identify students’ learning gaps; does not attempt to ensure that instruction is differentiated based on student need or that students receive appropriate interventions</t>
  </si>
  <si>
    <t>Has no selection criteria and the determination for why teacher selection occurs is not transparent</t>
  </si>
  <si>
    <t>Does not have a clear or consistent evaluation processes; does not complete evaluation</t>
  </si>
  <si>
    <t>Does not recognize the role that the change process will have on the school community; does not support staff in changing staff values, beliefs, assumptions, and/or habits of behavior that may not match the school vision</t>
  </si>
  <si>
    <t>Does not demonstrate personal resolve or maintain staff focus on student achievement goals and does not constructively respond to challenges</t>
  </si>
  <si>
    <t>Does not follow FERPA protocols or policies to maintain and protect student privacy and does not address staff who do not follow FERPA</t>
  </si>
  <si>
    <t>Develops minimal opportunities for staff and students to learn about a vision of high expectations, including college and career readiness, for all students; gives staff limited input into the development and maintenance of the vision</t>
  </si>
  <si>
    <t>Actions contradict the school vision or demonstrate inconsistency between stated beliefs and actions</t>
  </si>
  <si>
    <t>Inconsistently address areas of underperformance and/or may only address concerns to a subset of the staff; inconsistently holds conversations on improving and enhancing student learning results</t>
  </si>
  <si>
    <t>Demonstrates focus on improving student achievement results; keeps the school wide goals present for staff and stakeholders by referencing goals in all meetings and planning sessions; tracks progress against milestones and benchmarks to monitor, track, and review progress, and adjusts strategies</t>
  </si>
  <si>
    <t>Inconsistently focuses on improving student achievement results; refers to goals on an inconsistent basis and does not concretely connect the goals to the day-to-day work of the school and implements a limited number of strategies to reach results</t>
  </si>
  <si>
    <t>Improves components of the instructional scope and sequence to improve alignment with year end goals</t>
  </si>
  <si>
    <t>Measures the quality of instructional practices and attempts to articulate research based and rigorous strategies for improving instructional practices</t>
  </si>
  <si>
    <t>Uses data inconsistently and/or is not clear how to use data to drive instructional strategies or practices</t>
  </si>
  <si>
    <t>Multiple sources are used to drive instructional decisions and uses data appropriately to identify/prioritize school wide areas of improvement; data is routinely used to identify and adjust school wide priorities and to drive re-teaching plans and changes in practice for individual teachers</t>
  </si>
  <si>
    <t>Supports staff in using data to identify/prioritize needs; data is used to drive school wide practices</t>
  </si>
  <si>
    <t>Inconsistently uses data to inform the implementation of differentiation and interventions; introduces staff to data, but may not engage staff in the analysis of data</t>
  </si>
  <si>
    <t>Has a clear and articulated selection criteria in place and assesses staff skills to place teachers in grade level and content areas</t>
  </si>
  <si>
    <t>Has no clear retention plan in place</t>
  </si>
  <si>
    <t>Implements a job-embedded professional learning system for consistent support, development, coaching, and peer learning opportunities; allocates regular time for whole group and individual staff development and learning opportunities</t>
  </si>
  <si>
    <t>Develops school wide capacity to establish trusting relationships and supports positive relationships among and between all stakeholder groups</t>
  </si>
  <si>
    <t>Is disrespectful and/or excludes voices from community forums to discuss school performance</t>
  </si>
  <si>
    <t>Creates space for staff, students, and families to share feelings about change and supports the community while describing the possibility present in the future; maintains focus on meeting school goals when trying to confront and support staff in challenging values, beliefs, assumptions, and/or habits of behavior that may not match the school vision</t>
  </si>
  <si>
    <t>Demonstrates personal resolve and maintains staff focus on student achievement goals and demonstrates persistence for the staff in the face of challenges</t>
  </si>
  <si>
    <t>Upholds the foundations of mutual respect for all stakeholders and meets all legal requirements for work relationships; takes swift appropriate actions when inappropriate conduct is reported or observed</t>
  </si>
  <si>
    <t>Teaches all staff about FERPA and develops systems to ensure that ongoing training and monitoring occur</t>
  </si>
  <si>
    <t>Examines and addresses any school structures or school practices that limit the participation of groups of students and families</t>
  </si>
  <si>
    <t>Provides whole group undifferentiated professional development about working in and supporting a diverse community and attempts to address moments of cultural incompetence</t>
  </si>
  <si>
    <t>Does not engage in courageous conversations about biases or has limited skill set in addressing biased language and behaviors</t>
  </si>
  <si>
    <t>Shapes the environment to make explicit links between student aspiration, classes and content they are learning in school; creates structures that expose all students to college and career experiences; connects aspiration to college and career opportunities</t>
  </si>
  <si>
    <t>Prioritizes and monitors the use of school time to ensure that staff and student activities focus on improving student learning; organizes how professional time is used and adjusts how time is spent to support student learning activities</t>
  </si>
  <si>
    <t>Builds capacity of staff to address other staff or stakeholders who contradict the vision by displaying low or negative expectations; contests or eliminates courses and grading policies that contradict the vision and mission</t>
  </si>
  <si>
    <t>Does not offer professional development and support that is timely, relevant or differentiated</t>
  </si>
  <si>
    <t>Unable to accurately assess and/or leverage school and district resources; does not effectively manage budget</t>
  </si>
  <si>
    <t>Implements a goal setting process, midyear formative and summative ratings based on observations and student outcome results; communicates clear and transparent evaluation processes</t>
  </si>
  <si>
    <t>Uses multiple data sets including teacher evaluations to inform a formal retention strategy that creates opportunities for growth and development including opportunities for staff to assume additional leadership roles</t>
  </si>
  <si>
    <t>Observations are infrequent and inconsistent; feedback is vague and general</t>
  </si>
  <si>
    <t>Directly addresses and helps stakeholders to understand that change may raise questions, doubt, and feelings and positively supports staff as they face challenges; balances the need to make change within the school quickly while supporting the staffs ability to learn and develop new skills</t>
  </si>
  <si>
    <t>Articulates that change will raise emotions and attempts to support staff, but does not effectively manage all needs; struggles to remain focused on school goals when trying to confront and support staff in challenging values, beliefs, assumptions, and/or habits of behavior that may not match the school vision</t>
  </si>
  <si>
    <t>Meets all legal requirements for work relationships; takes limited actions when inappropriate conduct is reported or observed</t>
  </si>
  <si>
    <t>Does not treat and/or ensure that all stakeholders are treated respectfully and does not meet all legal requirements for work relationships; does not take swift appropriate actions when inappropriate conduct is reported or observed</t>
  </si>
  <si>
    <t>Engages staff in learning and action planning around the treatment of and supports for diverse groups in and outside the school</t>
  </si>
  <si>
    <t>Does not help students link their aspirations to classes and content they are learning in school; does not expose students to college or career opportunities</t>
  </si>
  <si>
    <t>Tolerates discipline violations and enforces code of conduct inconsistently</t>
  </si>
  <si>
    <t>Shares the Illinois Social-Emotional Learning Competencies (self-awareness; self-management; social awareness; relationships skills and responsible decision making); uses a limited amount of tools and assessments to gauge the SEL skills of students</t>
  </si>
  <si>
    <t>Creates structures that support the development of effective effort skills for every student (teamwork, study skills, organization, time management, resiliency, valuing mistakes, seeking assistance; persistence); incorporates effective effort into every aspect of the school culture</t>
  </si>
  <si>
    <t>Introduces the concept of effective effort skills (teamwork, study skills, organization, time management, resiliency, valuing mistakes, seeking assistance; persistence); provides limited development for staff on how to build students’ effective effort skills</t>
  </si>
  <si>
    <t>Provides differentiated professional development to teachers and staff to improve their understanding of how their own world views inform their interpretation of the world and addresses and correct moments of cultural incompetence</t>
  </si>
  <si>
    <t>Builds the school’s and community’s collective capacity by initiating direct conversations about culture and diversity, and how they impact student learning</t>
  </si>
  <si>
    <t>Trains adults on how to support positive student growth through the development of the Illinois Social-Emotional Learning Competencies (self-awareness; self-management; social awareness; relationships skills and responsible decision making); uses a variety of assessments to gauge the SEL skills of students and uses that data to develop additional curriculum and supports</t>
  </si>
  <si>
    <t>b. Ensures that the school’s identity, vision, mission, drive school decisions</t>
  </si>
  <si>
    <t>c. Conducts difficult but crucial conversations with individuals, teams, and staff based on student performance data in a timely manner for the purpose of enhancing student learning and results.</t>
  </si>
  <si>
    <t>c. Collaborates with staff to allocate personnel, time, material, and adult learning resources appropriately to achieve the school improvement plan targets</t>
  </si>
  <si>
    <t>e. Evaluates the effectiveness of teaching and holds individual teachers accountable for meeting their goals by conducting frequent formal and informal observations in order to provide timely, written feedback on instruction, preparation and classroom environment as part of the district teacher appraisal system</t>
  </si>
  <si>
    <t>a. Works with and engages staff in the development and continuous refinement of a shared vision for effective teaching and learning by implementing a standards based curriculum, relevant to student needs and interests, research-based effective practice, academic rigor, and high expectations for student performance in every classroom</t>
  </si>
  <si>
    <t>b. Creates a continuous improvement cycle that uses multiple forms of data and student work samples to support individual, team, and school wide improvement goals, identify and address areas of improvement and celebrate successes</t>
  </si>
  <si>
    <t>f. Ensures the training, development, and support for high-performing instructional teacher teams to support adult learning and development to advance student learning and performance</t>
  </si>
  <si>
    <t>a. Treats all people fairly, equitably, and with dignity and respect. Protects the rights and confidentiality of students and staff</t>
  </si>
  <si>
    <t>c. Creates and supports a climate that values, accepts and understands diversity in culture and point of view.</t>
  </si>
  <si>
    <t>c. Leads a school culture and environment that successfully develops the full range of students’ learning capacities—academic, creative, social-emotional, behavioral and physical</t>
  </si>
  <si>
    <t>Confronts Low Expectations</t>
  </si>
  <si>
    <t>Maintains a Focus on Results</t>
  </si>
  <si>
    <t>Implements Data-Driven Instruction</t>
  </si>
  <si>
    <t>Retains Effective Teachers</t>
  </si>
  <si>
    <t>Evaluates Staff</t>
  </si>
  <si>
    <t>Engages Families</t>
  </si>
  <si>
    <t>Demonstrates Personal Resolve and Response to Challenges</t>
  </si>
  <si>
    <t>Builds Ongoing Relationships</t>
  </si>
  <si>
    <t>Final Rating</t>
  </si>
  <si>
    <t>Distinguished</t>
  </si>
  <si>
    <t>Proficient</t>
  </si>
  <si>
    <t>Basic</t>
  </si>
  <si>
    <t>Unsatisfactory</t>
  </si>
  <si>
    <t>Examples of Evidence</t>
  </si>
  <si>
    <t>• There is visible alignment between the vision and the school goals [observations and artifacts: the School Improvement Plan, School Report Card, and grade level goals]
• School vision and goals are shared with stakeholder groups [observations and artifacts: presentation to stakeholders]
• Building level staff development plan supports and is aligned to the School Improvement Plan and the district vision and mission [observations and artifacts: the School Improvement Plan and the building staff development plan]
• Written values and beliefs reflect high expectations for all students [observations and artifacts: school level and grade level goals]</t>
  </si>
  <si>
    <t>• Building wide goals and vision are shared and widely known within the school community [observations and artifacts: posters and newsletters]
• Parents, staff and other are clear about academic expectations and homework guidelines [observations and artifacts: homework policy, academic guidelines, parent handbook]
• Team meetings focus on improving student achievement [observations and artifacts: team meeting agendas and minutes]</t>
  </si>
  <si>
    <t>• Academic work and homework guidelines are shared with parents, staff and others to ensure that expectations are clear to all [observations and artifacts: homework policy and academic guidelines]
• Builds effective professional learning communities within the building that use data to develop plans and strategies to improve student achievement for all students [observations and artifacts: PLC learning agendas and plans]
• Rigorous course content is accessible to all students [observations and artifacts: student’s course load, schedules, and subgroup data]</t>
  </si>
  <si>
    <t>Addresses areas of underperformance in a timely manner with individuals, teams and staff; proactively leads difficult conversations with staff to improve and enhance student learning and results as necessary</t>
  </si>
  <si>
    <t>• School staff development plan addresses difficult conversations to improve and enhance student learning [observations and artifacts: school development plan]
• Teacher conversations and meetings are focused on improving student achievement and demonstrate high expectations [observations and artifacts: team meeting minutes or staff development plans]
• Faculty meetings are focused on improving results [observations and artifacts: meeting agendas and minutes]</t>
  </si>
  <si>
    <t>• Uses disaggregated student data to determine the current state of the school [observations and artifacts: analysis of data, RTI data and team minutes, formative and summative assessment analysis, and the School Improvement Plan]
• School Improvement Plan reflects current state of the school developed through analysis of disaggregated data [observations and artifacts: grade level targets, analysis of data, RTI data and team minutes, formative and summative assessment analysis, and the School Improvement Plan]</t>
  </si>
  <si>
    <t>Uses a comprehensive analysis of the school to determine appropriate grade and content area targets and priorities for improvement with staff; organizes staff to monitor, track, and review progress and creates a detailed school improvement plan that identifies a strategy to reach school wide targets and goals</t>
  </si>
  <si>
    <t>Uses the outputs from a school wide assessment to identify priority areas for improvement and to set measurable goals with specific grade level and content areas targets; names milestones and benchmarks of student progress and develops a school improvement plan that identifies a strategy to reach school wide targets and goals</t>
  </si>
  <si>
    <t>Uses limited data to identify priority areas for improvement and sets some measurable school wide goals; names a few milestones and benchmarks of student progress and develops a school improvement plan that identifies a limited strategy to reach school wide goals</t>
  </si>
  <si>
    <t>Remains focused on student achievement results at all times; builds staff ownership for the goals and builds capacity of staff to monitor benchmarks and milestones within specific grade or content areas including continuous review of disaggregated data for student groups who have traditionally not been successful in the school</t>
  </si>
  <si>
    <t>• Faculty assume shared accountability to reach goals [observations and artifacts: staff goals aligned to school goals, school staff development plan, and team meetings focus on student results]
• Staff adjust strategies and plans if interim benchmarks are not met [observations and artifacts: grading systems that focus on meeting standards over time, RTI data and meeting minutes, and analysis of disaggregated data]
• Student and staff successes are celebrated when milestones and benchmarks are met [observations and artifacts: assemblies and recognition programs]</t>
  </si>
  <si>
    <t>Continually assesses and reassesses resources and creatively utilizes and leverages existing school and district resources, and is relentless in actively accessing human and fiscal resources that align to strategic priorities to support the achievement of school improvement plan targets; builds capacity of staff to have an appropriate role in the creation and monitoring of budgets within their grade and content areas</t>
  </si>
  <si>
    <t>Allocates and maximizes resources in alignment with mission and student learning goals, and assesses external resources to fill gaps; ensures that staff have necessary materials, supplies, and equipment; effectively plans and manages a fiscally responsible budget that supports the school’s goals, and ensures school is financially secure in the long-term</t>
  </si>
  <si>
    <t>Sees the school’s resources as given and is not knowledgeable of possibilities for accessing alternate human and fiscal resources; develops skills in planning and managing a budget that supports school’s goals</t>
  </si>
  <si>
    <t>• Resources support the core components of academic, social, emotional, behavioral, physical development, educator quality, and learning environment [observations and artifacts: building staff development plan, budget, professional learning structures, and the School Improvement Plan]
• Finances and other resources are aligned with strategic priorities [observations and artifacts: budget and run rate]
• Support Staff (e.g. ELL, literacy and math teachers, and gifted and talented instructors) are strategically utilized
to support the implementation of the School Improvement Plan [observations and artifacts: teacher schedules and, the School Improvement Plan, and school budget]</t>
  </si>
  <si>
    <t>• Organizes adults into learning communities whose goals are aligned with those of the district and the school [observations and artifacts: Building staff development plan and calendar of professional learning]
• School time is focused on the improvement of student achievement in alignment with the School Improvement Plan and the district and school goals [observations and artifacts: periodic assessments, team meetings and team minutes, walk through data]</t>
  </si>
  <si>
    <t>• Systems ensure that lesson and unit plans align to the scope and sequence and prepare students to be on a college and career readiness track [observations and artifacts: assessment calendar and grade and content curriculum guide]
• Lesson plans and curriculum materials produce explicit evidence of curriculum coordination and alignment to Common Core standards [observations and artifacts: staff lesson plans]</t>
  </si>
  <si>
    <t>Assesses instructional practices, identifies a few practices that are research-based, rigorous and relevant that will be implemented school wide and supports teacher development around those practices</t>
  </si>
  <si>
    <t>• Staff have a broad repertoire of instructional strategies that they reference in their lesson plans [observations and artifacts: staff lesson plans, teacher observations, walkthroughs and evaluations and instructional strategy professional development session plan]
• Throughout the school classroom activities are designed to engage students in cognitively challenging work that is aligned to the standards [observations and artifacts: staff lesson plans, walkthroughs, teacher observations and evaluations]
• Consistent practices are observable across multiple classrooms [observations and artifacts: lesson plans, walkthroughs and teacher observations</t>
  </si>
  <si>
    <t>Consistently uses and analyzes multiple forms of data to identify areas of instructional improvement, to refine and adapt instructional practice, and to determine appropriate strategies across all grades and content areas</t>
  </si>
  <si>
    <t>• Key data is reviewed at every meeting and all teachers are aware of school and grade targets and have aligned individual targets for their students [observations and artifacts: analysis of data, RTI data and team minutes, formative and summative assessment analysis, the School Improvement Plan, and evidence of how data is used]
• Uses disaggregated student data to determine adult priorities, monitor progress, and help sustain continuous improvement [observations and artifacts: analysis of data, RTI data and team minutes, formative and summative assessment analysis, the School Improvement Plan, and evidence of how data is used]
• Multiple analyses of student performance data is examined to support informed decision making [observations and artifacts: grade-level performance data, subject-area performance data, classroom level performance data, individual student performance data, student work and evidence of data use in team meetings and planning]</t>
  </si>
  <si>
    <t>• Continuous data review process is in place to ensure that students learned taught material [observations and artifacts: analyses of interim and formative assessments, classroom observations, and re-teaching based on results]
• Multiple analyses of student performance data is examined to support informed decision making [observations and artifacts: grade-level performance data, subject-area performance data, classroom level performance data, individual student performance data, and evidence of data use in team meetings and planning]
• Clear re-teaching plans are used to guide the work of individual teachers [observations and artifacts: re-teaching plan, teacher observers]</t>
  </si>
  <si>
    <t>• Differentiated classroom activities based on students reading or achievement levels are present in every classroom [observations and artifacts: classroom observations, lesson plans, student work]
• Disaggregated student data informs instruction [observations and artifacts: analysis of data, RTI data and team minutes, formative and summative assessment analysis, the School Improvement Plan, and evidence of how data is used]
• Students receive rapid, data-driven interventions matched to current needs, and intervention assignments and schedules are frequently updated to reflect student needs and progress [observations and artifacts: individual student performance data, professional learning on differentiation, RTI Team minutes and data, student work, classroom observations of differentiated instruction]
• Most effective teachers are teaching the students with the greatest needs for growth [observations and artifacts: student data, teacher evaluation data]</t>
  </si>
  <si>
    <t>• Retention of teachers and recommendations for leadership are partly determined on the basis of demonstrated effectiveness as measured by student learning [observation and artifacts: school retention data, new staff supports, staff climate survey, and exit interview data]
• High percentage of teachers rated effective are stay in the school [observation and artifacts: school retention data, new staff supports, staff climate survey, and exit interview data]</t>
  </si>
  <si>
    <t>Ensures that systems for observations occur multiple times a year with staff getting regular, consistent, and actionable feedback that is specific to each individual’s development plan from multiple observers</t>
  </si>
  <si>
    <t>Provides frequent and regular observations and actionable feedback and/or has systems in place so that staff receive specific feedback from multiple observers</t>
  </si>
  <si>
    <t>• Observation protocol/practice includes not only consistent school-wide expectations but individual teacher development areas and study of specific student sub-groups as identified by data [observation and artifacts: schedule of teacher observation and feedback meetings; written teacher evaluations, and teacher goal setting worksheets]
• Teachers receive frequent observations and actionable feedback [observation and artifacts: classroom observations, observation records, teacher goal setting worksheets and written feedback]</t>
  </si>
  <si>
    <t>• Structures are established for job-embedded collaborative learning [observation and artifacts: professional learning communities, common planning time, protocols for examination of practice designed to guide collaboration]
• Instructional teams support adult learning and student achievement [observation and artifacts: teacher team conversations about formative student data, teacher team meetings about instructional strategies, instructional consistency, instructional development
of staff, building staff development, evaluation data]</t>
  </si>
  <si>
    <t>g. Supports the system for providing data-driven professional development and sharing of effective practice by thoughtfully providing and protecting staff time intentionally allocated for this purpose</t>
  </si>
  <si>
    <t>Creates multiple structures for teacher learning including large group professional development, grade level and content team specific development; protects staff time for development opportunities</t>
  </si>
  <si>
    <t>• Teacher-driven professional development focuses on student learning challenges and progress toward student achievement goals [observation and artifacts: teacher team meetings, building staff development plan, and peer visitations]
• Staff develop a broad repertoire of instructional strategies that they reference in their lesson plans [observation and artifacts: staff lesson plans, teacher observations, walkthroughs and evaluations and instructional strategy professional development session plan]
• Structures are established for job-embedded collaborative learning [observation and artifacts: professional learning communities, common planning time, protocols for examination of practice designed to guide collaboration]</t>
  </si>
  <si>
    <t>• Processes are in place to ensure multiple opportunities for school staff to meet, interact and work with families and members of the community [observations and artifacts: building climate survey results, community and university partnerships]
• Staff and community members report are positive relationships with the principals and other members of the school [observations and artifacts: school climate survey]</t>
  </si>
  <si>
    <t>• Community leaders and school system managers are active partners in the leader’s decision making process [observations and artifacts: parent advisory agendas and minutes, school leadership team includes parents or community members, times and locations for all meetings are known, school wide open door policy]</t>
  </si>
  <si>
    <t>Respectfully informs families of learning expectations and specific ways they can support their children’s learning</t>
  </si>
  <si>
    <t>• Families are included and invested in the school community [observations and artifacts: parent engagement and survey data, PTO/PTA meeting attendance, student progress reports, parent access to grades, and parent outreach strategy]
• Families are aware of learning expectations and strategies to support student learning outside the school day [observations and artifacts: parent engagement and survey data, PTO/PTA meeting attendance, student progress reports, parent access to grades, and parent outreach strategy]</t>
  </si>
  <si>
    <t>• Staff are supported through the change process [observations and artifacts: professional development on the research on change]
• School improvement outlines multiple tactics and strategies and can be adapted to reach identified goals [observations and artifacts: the School Improvement Plan, formative and summative evaluation data]</t>
  </si>
  <si>
    <t>• All staff are treated with respect and conflicts are dealt with quickly and efficiently [observations and artifacts: conflict resolution protocol, building staff development plan, disciplinary report data]</t>
  </si>
  <si>
    <t>Follows FERPA by maintaining student’s privacy by keeping student level data and student records and all information directly related to students (e.g. counseling, mental health supports, and/or details of the student’s home life) confidential</t>
  </si>
  <si>
    <t>• Staff are aware of the laws, policies, procedures and guidelines around student confidentiality [observations and artifacts: FERPA training, volunteer and staff confidentiality statements, and parent notification of rights]
• Parents are aware of their rights [observations and artifacts: parent handbook, protocols for sharing IEP minutes]</t>
  </si>
  <si>
    <t>• School actively creates opportunities for all community members to support diverse student needs [observations and artifacts: professional learning activities build capacity of staff to support diverse student needs]
• Opportunities exist for students to be in diverse settings and to learn about diverse cultures [observations and artifacts: partnerships with schools that may have different populations, intra-school conversations for students to explore culture and diversity]</t>
  </si>
  <si>
    <t>• Community conversations about culture and diversity occur regularly [observations and artifacts: PTA/PTO meetings, professional learning conversations to develop staff capacity to initiate conversations about culture and diversity]</t>
  </si>
  <si>
    <t>Translates the school values into specific age-appropriate behaviors and ensures that all staff and students learn the expected behaviors; builds staff and student capacity to deliver clear and consistent messaging about the values and behaviors to all stakeholders</t>
  </si>
  <si>
    <t>• Values and behaviors are referenced in daily school structures: [observations and artifacts: School Improvement Plan, PBIS building plan, code of conduct, parent/student handbook, and referral logs - discipline, tardies, absences]
• A system of positive and negative consequences is consistent with the school values (with age appropriate differentiation) across classrooms, grades and content areas [observations and artifacts: PBIS plan for building, code of conduct, parent/student handbook, referral logs - discipline, tardies, absences]
• Written values and beliefs reflect high expectations for all students [observations and artifacts: school level and grade level goals]</t>
  </si>
  <si>
    <t>Develops clear expectations for student conduct based on the school values and beliefs and identifies clear positive and negative consequences; ensures that every adult understands their role in implementing both positive and negative consequences and that consequences are consistently implemented</t>
  </si>
  <si>
    <t>• School wide code of conduct aligned with district and school priorities is in place [observations and artifacts: consistent code of conduct across classrooms, data on attendance, tardies, and office referrals, analysis of students most frequently referred]
• Code of conduct is consistently implemented across all classrooms [observations and artifacts: positive recognition of students and staff who consistently demonstrate positive behaviors</t>
  </si>
  <si>
    <t>Builds the capacity of adults to use and train others on the five Illinois Social-Emotional Learning Competencies (self-awareness; self-management; social awareness; relationships skills and responsible decision making); uses a variety of assessments to gauge the SEL skills of students and uses that data to develop additional curriculum and supports; builds the capacity of all adults to support the positive growth of student emotional skills</t>
  </si>
  <si>
    <t>• Adults support SEL skill development [observations and artifacts: referral data, student survey]
• Students demonstrate an increase in SEL skills [observations and artifacts: student referral data and positive relationship]
• Appropriate socio-emotional supports are provided to all students [observations and artifacts: Building staff development plan, teacher training on SEL, and observation and walkthrough data]
• Core components of social, emotional, behavioral supports are in place to support student learning [observations and artifacts: teacher lesson plans, student survey data, positive peer, family, and work relationships]</t>
  </si>
  <si>
    <t>• Effective effort is acknowledged and celebrated [observations and artifacts: assemblies, community service programs, teacher observation and walkthrough data, student recognition for effort]
• Students describe and demonstrate effective effort behaviors and beliefs across classrooms [observations and artifacts: communication service and student work]</t>
  </si>
  <si>
    <r>
      <rPr>
        <sz val="10"/>
        <color rgb="FF231F20"/>
        <rFont val="Calibri"/>
        <family val="2"/>
        <scheme val="minor"/>
      </rPr>
      <t>Involves staff and students in developing, maintaining, and implementing a shared vision of high expectations, including college and career readiness, for all students</t>
    </r>
  </si>
  <si>
    <r>
      <rPr>
        <sz val="10"/>
        <color rgb="FF231F20"/>
        <rFont val="Calibri"/>
        <family val="2"/>
        <scheme val="minor"/>
      </rPr>
      <t>Does not collaborate to create or maintain a vision of high expectations and does not attempt to ensure all staff to have high academic expectations</t>
    </r>
  </si>
  <si>
    <r>
      <rPr>
        <sz val="10"/>
        <color rgb="FF231F20"/>
        <rFont val="Calibri"/>
        <family val="2"/>
        <scheme val="minor"/>
      </rPr>
      <t>Uses the vision and mission to make all decisions, creates and uses protocols aligned to the vision and mission to make decisions</t>
    </r>
  </si>
  <si>
    <r>
      <rPr>
        <sz val="10"/>
        <color rgb="FF231F20"/>
        <rFont val="Calibri"/>
        <family val="2"/>
        <scheme val="minor"/>
      </rPr>
      <t>Consistently addresses staff who contradict the vision by displaying low expectations; contests class offerings and grading policies that contradict the vision and mission</t>
    </r>
  </si>
  <si>
    <r>
      <rPr>
        <sz val="10"/>
        <color rgb="FF231F20"/>
        <rFont val="Calibri"/>
        <family val="2"/>
        <scheme val="minor"/>
      </rPr>
      <t>Does not confront staff who have low expectations for some or all students</t>
    </r>
  </si>
  <si>
    <r>
      <rPr>
        <sz val="10"/>
        <color rgb="FF231F20"/>
        <rFont val="Calibri"/>
        <family val="2"/>
        <scheme val="minor"/>
      </rPr>
      <t>Builds the capacity of other leaders within the school to address areas of underperformance with individuals, teams and staff; models how to conduct difficult conversations with individuals, teams, and staff based on student performance data</t>
    </r>
  </si>
  <si>
    <r>
      <rPr>
        <sz val="10"/>
        <color rgb="FF231F20"/>
        <rFont val="Calibri"/>
        <family val="2"/>
        <scheme val="minor"/>
      </rPr>
      <t>Does not addresses areas of underperformance with staff members; does not hold conversations on improving and enhancing student learning results</t>
    </r>
  </si>
  <si>
    <r>
      <rPr>
        <sz val="10"/>
        <color rgb="FF231F20"/>
        <rFont val="Calibri"/>
        <family val="2"/>
        <scheme val="minor"/>
      </rPr>
      <t>Completes a comprehensive assessment of the school’s strengths/weaknesses including an assessment of the school practices and student learning outcomes</t>
    </r>
  </si>
  <si>
    <r>
      <rPr>
        <sz val="10"/>
        <color rgb="FF231F20"/>
        <rFont val="Calibri"/>
        <family val="2"/>
        <scheme val="minor"/>
      </rPr>
      <t>Assesses the school by using multiple forms of data (e.g. annual, interim and formative data) and the previous years’ school improvement plan to track, and review progress</t>
    </r>
  </si>
  <si>
    <r>
      <rPr>
        <sz val="10"/>
        <color rgb="FF231F20"/>
        <rFont val="Calibri"/>
        <family val="2"/>
        <scheme val="minor"/>
      </rPr>
      <t>Uses limited data to assess current student achievement results and school practices</t>
    </r>
  </si>
  <si>
    <r>
      <rPr>
        <sz val="10"/>
        <color rgb="FF231F20"/>
        <rFont val="Calibri"/>
        <family val="2"/>
        <scheme val="minor"/>
      </rPr>
      <t>• The School Improvement Plan identifies strategies to reach school and grade level goals [observations and artifacts: the School Improvement Plan, presentation or materials on data and how data will be used]
• Grade level targets are derived from the assessment of the current state and support the School Improvement Plan [observations and artifacts: grade level targets, analysis of data, RTI data and team minutes, formative and summative assessment analysis, and the School Improvement Plan]</t>
    </r>
  </si>
  <si>
    <r>
      <rPr>
        <sz val="10"/>
        <color rgb="FF231F20"/>
        <rFont val="Calibri"/>
        <family val="2"/>
        <scheme val="minor"/>
      </rPr>
      <t>Prioritizes the use of school time to ensure that staff and student activities focus on improving student learning; organizes professional time to ensure that high leverage activities and school priority areas that focus on student learning are given adequate time</t>
    </r>
  </si>
  <si>
    <r>
      <rPr>
        <sz val="10"/>
        <color rgb="FF231F20"/>
        <rFont val="Calibri"/>
        <family val="2"/>
        <scheme val="minor"/>
      </rPr>
      <t>Ensures year end goals and student needs are met by using formative and interim assessments to modify the instructional scope and sequence</t>
    </r>
  </si>
  <si>
    <r>
      <rPr>
        <sz val="10"/>
        <color rgb="FF231F20"/>
        <rFont val="Calibri"/>
        <family val="2"/>
        <scheme val="minor"/>
      </rPr>
      <t>Attempts to ensure scope and sequence are aligned with year end goals</t>
    </r>
  </si>
  <si>
    <r>
      <rPr>
        <sz val="10"/>
        <color rgb="FF231F20"/>
        <rFont val="Calibri"/>
        <family val="2"/>
        <scheme val="minor"/>
      </rPr>
      <t>Does not attempt to assess instructional practices and is unable to articulate clear strategies to improve instruction; does not use or attempt to introduce research-based instructional practices</t>
    </r>
  </si>
  <si>
    <r>
      <rPr>
        <sz val="10"/>
        <color rgb="FF231F20"/>
        <rFont val="Calibri"/>
        <family val="2"/>
        <scheme val="minor"/>
      </rPr>
      <t>Has a selection criteria and articulates the intention of selecting staff based on grade and content needs, but does not have detailed assessment of staff skills to inform placement</t>
    </r>
  </si>
  <si>
    <r>
      <rPr>
        <sz val="10"/>
        <color rgb="FF231F20"/>
        <rFont val="Calibri"/>
        <family val="2"/>
        <scheme val="minor"/>
      </rPr>
      <t>• Selection processes focus on matching staff to specific position expectations [observation and artifacts: building staffing plan and interview questions]</t>
    </r>
  </si>
  <si>
    <r>
      <rPr>
        <sz val="10"/>
        <color rgb="FF231F20"/>
        <rFont val="Calibri"/>
        <family val="2"/>
        <scheme val="minor"/>
      </rPr>
      <t>Identifies effective teachers and moves them into leadership roles; implements a formal retention strategy that recognizes effective staff through performance evaluation and gives retention offers based on effectiveness</t>
    </r>
  </si>
  <si>
    <r>
      <rPr>
        <sz val="10"/>
        <color rgb="FF231F20"/>
        <rFont val="Calibri"/>
        <family val="2"/>
        <scheme val="minor"/>
      </rPr>
      <t>Implements a formal retention strategy that uses teacher evaluations to determine which teachers will be given retention offers, overtime tracks retention rates</t>
    </r>
  </si>
  <si>
    <r>
      <rPr>
        <sz val="10"/>
        <color rgb="FF231F20"/>
        <rFont val="Calibri"/>
        <family val="2"/>
        <scheme val="minor"/>
      </rPr>
      <t>Attempts to implement and communicate a clear evaluation process that includes limited observation and student outcome data</t>
    </r>
  </si>
  <si>
    <r>
      <rPr>
        <sz val="10"/>
        <color rgb="FF231F20"/>
        <rFont val="Calibri"/>
        <family val="2"/>
        <scheme val="minor"/>
      </rPr>
      <t>• Performance expectations are clear and aligned with district’s policies, the school mission and school wide expectations [observation and artifacts: written teacher evaluations aligned to student achievement goals, improvement plans for under performing staff]
• Rigorous completion of the full evaluation process is completed for every teacher [observation and artifacts: evaluation documentation and consistency between practice ratings and student outcomes over time]</t>
    </r>
  </si>
  <si>
    <r>
      <rPr>
        <sz val="10"/>
        <color rgb="FF231F20"/>
        <rFont val="Calibri"/>
        <family val="2"/>
        <scheme val="minor"/>
      </rPr>
      <t>Implements a strategy to build the capacity of teacher teams to lead effective meetings focused on student learning data and student work</t>
    </r>
  </si>
  <si>
    <r>
      <rPr>
        <sz val="10"/>
        <color rgb="FF231F20"/>
        <rFont val="Calibri"/>
        <family val="2"/>
        <scheme val="minor"/>
      </rPr>
      <t>Ensures that effective teacher teams use student learning data and student work to advance student outcomes</t>
    </r>
  </si>
  <si>
    <r>
      <rPr>
        <sz val="10"/>
        <color rgb="FF231F20"/>
        <rFont val="Calibri"/>
        <family val="2"/>
        <scheme val="minor"/>
      </rPr>
      <t>Does not create consistent teacher team structures</t>
    </r>
  </si>
  <si>
    <r>
      <rPr>
        <sz val="10"/>
        <color rgb="FF231F20"/>
        <rFont val="Calibri"/>
        <family val="2"/>
        <scheme val="minor"/>
      </rPr>
      <t>Relies on whole group development sessions including trainings on how data should be used, with some specific supports</t>
    </r>
  </si>
  <si>
    <r>
      <rPr>
        <sz val="10"/>
        <color rgb="FF231F20"/>
        <rFont val="Calibri"/>
        <family val="2"/>
        <scheme val="minor"/>
      </rPr>
      <t>Enhances and maintains trusting relationships among and between a variety of stakeholder groups</t>
    </r>
  </si>
  <si>
    <r>
      <rPr>
        <sz val="10"/>
        <color rgb="FF231F20"/>
        <rFont val="Calibri"/>
        <family val="2"/>
        <scheme val="minor"/>
      </rPr>
      <t>Articulates a belief that building and maintaining relationships are important, but may not be able to successfully establish or enhance relationships</t>
    </r>
  </si>
  <si>
    <r>
      <rPr>
        <sz val="10"/>
        <color rgb="FF231F20"/>
        <rFont val="Calibri"/>
        <family val="2"/>
        <scheme val="minor"/>
      </rPr>
      <t>Does not develop positive relationships and/or undermines positive relationships that exist</t>
    </r>
  </si>
  <si>
    <r>
      <rPr>
        <sz val="10"/>
        <color rgb="FF231F20"/>
        <rFont val="Calibri"/>
        <family val="2"/>
        <scheme val="minor"/>
      </rPr>
      <t>Incorporates many different perspectives and encourages dissenting voices to gain new perspectives and to improve the school’s instructional program</t>
    </r>
  </si>
  <si>
    <r>
      <rPr>
        <sz val="10"/>
        <color rgb="FF231F20"/>
        <rFont val="Calibri"/>
        <family val="2"/>
        <scheme val="minor"/>
      </rPr>
      <t>Incorporates different perspectives into decisions and creates forums to hear multiple and dissenting view points</t>
    </r>
  </si>
  <si>
    <r>
      <rPr>
        <sz val="10"/>
        <color rgb="FF231F20"/>
        <rFont val="Calibri"/>
        <family val="2"/>
        <scheme val="minor"/>
      </rPr>
      <t>Continuously creates two-way links between family presence in the school environment and the instructional program</t>
    </r>
  </si>
  <si>
    <r>
      <rPr>
        <sz val="10"/>
        <color rgb="FF231F20"/>
        <rFont val="Calibri"/>
        <family val="2"/>
        <scheme val="minor"/>
      </rPr>
      <t>Shares the school values with families and with the community</t>
    </r>
  </si>
  <si>
    <r>
      <rPr>
        <sz val="10"/>
        <color rgb="FF231F20"/>
        <rFont val="Calibri"/>
        <family val="2"/>
        <scheme val="minor"/>
      </rPr>
      <t>Does not make time to meet with families and is openly disrespectful or dismissive of the role of families</t>
    </r>
  </si>
  <si>
    <r>
      <rPr>
        <sz val="10"/>
        <color rgb="FF231F20"/>
        <rFont val="Calibri"/>
        <family val="2"/>
        <scheme val="minor"/>
      </rPr>
      <t>Sometimes demonstrates resolve, but may lose focus or make concessions on student achievement goals in the face of persistent challenges</t>
    </r>
  </si>
  <si>
    <r>
      <rPr>
        <sz val="10"/>
        <color rgb="FF231F20"/>
        <rFont val="Calibri"/>
        <family val="2"/>
        <scheme val="minor"/>
      </rPr>
      <t>Develops structures, outreach and training to ensure that staff develop the skill set to treat all people equitably and with respect</t>
    </r>
  </si>
  <si>
    <r>
      <rPr>
        <sz val="10"/>
        <color rgb="FF231F20"/>
        <rFont val="Calibri"/>
        <family val="2"/>
        <scheme val="minor"/>
      </rPr>
      <t>Recognizes and integrates the learning opportunities that come from a diverse community</t>
    </r>
  </si>
  <si>
    <r>
      <rPr>
        <sz val="10"/>
        <color rgb="FF231F20"/>
        <rFont val="Calibri"/>
        <family val="2"/>
        <scheme val="minor"/>
      </rPr>
      <t>Demonstrates limited awareness of the impact of diversity on student learning</t>
    </r>
  </si>
  <si>
    <r>
      <rPr>
        <sz val="10"/>
        <color rgb="FF231F20"/>
        <rFont val="Calibri"/>
        <family val="2"/>
        <scheme val="minor"/>
      </rPr>
      <t>Does not address or correct intolerant or culturally incompetent statements and does not create an environment that supports all students</t>
    </r>
  </si>
  <si>
    <r>
      <rPr>
        <sz val="10"/>
        <color rgb="FF231F20"/>
        <rFont val="Calibri"/>
        <family val="2"/>
        <scheme val="minor"/>
      </rPr>
      <t>• Staff participate in and lead learning experiences where they explore their personal assumptions and their approach to diversity [observations and artifacts: building staff development plan]</t>
    </r>
  </si>
  <si>
    <r>
      <rPr>
        <sz val="10"/>
        <color rgb="FF231F20"/>
        <rFont val="Calibri"/>
        <family val="2"/>
        <scheme val="minor"/>
      </rPr>
      <t>Actively seeks opportunities to engage in courageous conversations about diversity and culture</t>
    </r>
  </si>
  <si>
    <r>
      <rPr>
        <sz val="10"/>
        <color rgb="FF231F20"/>
        <rFont val="Calibri"/>
        <family val="2"/>
        <scheme val="minor"/>
      </rPr>
      <t>• Growth, not just attainment is recognized [observations and artifacts: parent education programming on growth and attainment]
• Effective effort is acknowledged and celebrated [observations and artifacts: assemblies, community service programs, teacher observation and walkthrough data, student recognition for effort]
• Students and families engage in rich college-going and career access experiences [observations and artifacts: college visits, community partnerships, job shadowing, internship, field trips, career day, family college and career awareness programming, and career programs]
• Students communicate their aspirations and can identify connections to current learning goals [observations and artifacts: student goal sheets]</t>
    </r>
  </si>
  <si>
    <r>
      <rPr>
        <sz val="10"/>
        <color rgb="FF231F20"/>
        <rFont val="Calibri"/>
        <family val="2"/>
        <scheme val="minor"/>
      </rPr>
      <t>Creates systems for students to develop goals, create a plan on how they will reach their goals, benchmarks to track their progress, and teaches students how to adapt their goals and plans as necessary; creates systems for sharing goals and learning</t>
    </r>
  </si>
  <si>
    <r>
      <rPr>
        <sz val="10"/>
        <color rgb="FF231F20"/>
        <rFont val="Calibri"/>
        <family val="2"/>
        <scheme val="minor"/>
      </rPr>
      <t>Introduces formal goal setting process where students identify goals and create a plan on how they will reach their goals</t>
    </r>
  </si>
  <si>
    <r>
      <rPr>
        <sz val="10"/>
        <color rgb="FF231F20"/>
        <rFont val="Calibri"/>
        <family val="2"/>
        <scheme val="minor"/>
      </rPr>
      <t>Does not create or support goal setting structures for students</t>
    </r>
  </si>
  <si>
    <r>
      <rPr>
        <sz val="10"/>
        <color rgb="FF231F20"/>
        <rFont val="Calibri"/>
        <family val="2"/>
        <scheme val="minor"/>
      </rPr>
      <t>• Students track their own progress [observations and artifacts: student portfolios, evidence of students tracking their own progress, and student surveys]</t>
    </r>
  </si>
  <si>
    <r>
      <rPr>
        <sz val="10"/>
        <color rgb="FF231F20"/>
        <rFont val="Calibri"/>
        <family val="2"/>
        <scheme val="minor"/>
      </rPr>
      <t>Translates the school values into specific behaviors and ensures that all staff and students learn the expected behaviors; ensures staff deliver clear and consistent messaging about that values and behaviors to students</t>
    </r>
  </si>
  <si>
    <r>
      <rPr>
        <sz val="10"/>
        <color rgb="FF231F20"/>
        <rFont val="Calibri"/>
        <family val="2"/>
        <scheme val="minor"/>
      </rPr>
      <t>Attempts to translate the school values into specific behaviors but is inconsistent in ensuring that all students learn expected behaviors</t>
    </r>
  </si>
  <si>
    <r>
      <rPr>
        <sz val="10"/>
        <color rgb="FF231F20"/>
        <rFont val="Calibri"/>
        <family val="2"/>
        <scheme val="minor"/>
      </rPr>
      <t>Does not make values or behavioral expectations clear to staff or students</t>
    </r>
  </si>
  <si>
    <r>
      <rPr>
        <sz val="10"/>
        <color rgb="FF231F20"/>
        <rFont val="Calibri"/>
        <family val="2"/>
        <scheme val="minor"/>
      </rPr>
      <t>Implements tracking systems to assess how well individual students and student cohort groups meet conduct expectations and values; uses multiple forms of student data to monitor and revise the code of conduct and identify benchmarks and milestones to gauge and measure adoption of behaviors</t>
    </r>
  </si>
  <si>
    <r>
      <rPr>
        <sz val="10"/>
        <color rgb="FF231F20"/>
        <rFont val="Calibri"/>
        <family val="2"/>
        <scheme val="minor"/>
      </rPr>
      <t>Does not share or implement the Illinois Social-Emotions Learning Competencies; does not assess student SEL skills and does not support the development of SEL skills</t>
    </r>
  </si>
  <si>
    <r>
      <rPr>
        <sz val="10"/>
        <color rgb="FF231F20"/>
        <rFont val="Calibri"/>
        <family val="2"/>
        <scheme val="minor"/>
      </rPr>
      <t>Trains adults to support the development of effective effort skills (teamwork, study skills, organization, time management, resiliency, valuing mistakes, seeking assistance; persistence) for every student</t>
    </r>
  </si>
  <si>
    <r>
      <rPr>
        <sz val="10"/>
        <color rgb="FF231F20"/>
        <rFont val="Calibri"/>
        <family val="2"/>
        <scheme val="minor"/>
      </rPr>
      <t>Does not introduce or support the development of effective effort skills; does not recognize the role of effort in improving student achievement</t>
    </r>
  </si>
  <si>
    <t>I. Living a Mission and Vision Focused on Results</t>
  </si>
  <si>
    <t>The principal works with the staff and community to build a shared mission, and vision of high expectations that ensures all students are on the path to college and career readiness, and holds staff accountable for results</t>
  </si>
  <si>
    <t>Collaborates to Develop and Maintain a Shared Vision of High Expectations</t>
  </si>
  <si>
    <t>Conducts Difficult Conversations to Improve Student Results</t>
  </si>
  <si>
    <t>Ensures Vision and Mission Drive School Decisions</t>
  </si>
  <si>
    <t>II. Leading and Managing Systems Change</t>
  </si>
  <si>
    <t>The principal creates and implements systems to ensure a safe, orderly, and productive environment for student and adult learning toward the achievement of school and district improvement priorities</t>
  </si>
  <si>
    <t>h. Advances Instructional Technology within the learning environment</t>
  </si>
  <si>
    <t>b. Creates a safe, clean, and orderly learning environment</t>
  </si>
  <si>
    <t>III. Improving Teaching &amp; Learning</t>
  </si>
  <si>
    <t>The principal works with the school staff and community to develop a research-based framework for effective teaching and learning that is refined continuously to improve instruction for all students</t>
  </si>
  <si>
    <t>IV. Building &amp; Maintaining Collaborative Relationships</t>
  </si>
  <si>
    <t>The principal creates a collaborative school community where the school, staff, families, and community interact regularly and share ownership for the success of the school</t>
  </si>
  <si>
    <t>V. Leading with Integrity &amp; Professionalism</t>
  </si>
  <si>
    <t>b. Demonstrates personal and professional standards and conduct that enhance the image of the school and the educational profession. Protects the rights and confidentiality of students and staff.</t>
  </si>
  <si>
    <t>VI. Creating &amp; Sustaining a Culture of High Expectations</t>
  </si>
  <si>
    <r>
      <rPr>
        <sz val="8"/>
        <color rgb="FF211D1E"/>
        <rFont val="Calibri"/>
        <family val="34"/>
      </rPr>
      <t>Plans for and implements facility and equipment expansions &amp; improvements and identifies creative solutions to maximize and share space; complies with all components of the safety drill and conducts multiple trainings with staff and multiple drills every year; builds staff capacity to lead and manage components of school safety</t>
    </r>
  </si>
  <si>
    <r>
      <rPr>
        <sz val="8"/>
        <rFont val="Cambria"/>
        <family val="18"/>
      </rPr>
      <t>Ensures learning environment is conductive to learning and positive; supervises facilities and equipment management to enhance learning and ensures that the school environment is safe; complies with the Illinois Safety Drill Act</t>
    </r>
  </si>
  <si>
    <r>
      <rPr>
        <sz val="8"/>
        <color rgb="FF211D1E"/>
        <rFont val="Calibri"/>
        <family val="34"/>
      </rPr>
      <t>Ensures that the school environment is relatively safe and is in basic compliance with the school safety act</t>
    </r>
  </si>
  <si>
    <r>
      <rPr>
        <sz val="8"/>
        <color rgb="FF211D1E"/>
        <rFont val="Calibri"/>
        <family val="34"/>
      </rPr>
      <t>Does not ensure that the school is safe; does not comply with the school safety act</t>
    </r>
  </si>
  <si>
    <t>• Routines and procedures are in place, discussed, and implemented [observations and artifacts: severe weather and drill plans, school crisis plan, completed Illinois drill documentation form, building rules are posted, student handbooks/parent handbook, bus duty hall duty schedules]
• School building is clean and safe-all basic facilities are in working order [observations and artifacts; bathrooms, windows, sinks, locks]
•Physical plant supports major academic priorities/initiatives [observations and artifacts: reading nooks, improved library, enhanced computer lab, comfortable staff lounge/meeting area]</t>
  </si>
  <si>
    <t>Models continuous learning by applying new technologies for the purpose of improving the learning environment and communication with students, staff and parents.</t>
  </si>
  <si>
    <r>
      <rPr>
        <sz val="10"/>
        <color rgb="FF211D1E"/>
        <rFont val="Calibri"/>
        <family val="34"/>
      </rPr>
      <t>Identifies and consistently applies new technologies to improve and support leadership and management functions</t>
    </r>
  </si>
  <si>
    <r>
      <rPr>
        <sz val="10"/>
        <color rgb="FF211D1E"/>
        <rFont val="Calibri"/>
        <family val="34"/>
      </rPr>
      <t>Demonstrates limited knowledge and application of current technologies to support leadership and management functions</t>
    </r>
  </si>
  <si>
    <r>
      <rPr>
        <sz val="10"/>
        <color rgb="FF211D1E"/>
        <rFont val="Calibri"/>
        <family val="34"/>
      </rPr>
      <t>Does not utilize current technology to support leadership and management functions</t>
    </r>
  </si>
  <si>
    <r>
      <rPr>
        <sz val="10"/>
        <color rgb="FF211D1E"/>
        <rFont val="Times New Roman"/>
        <family val="18"/>
      </rPr>
      <t>•</t>
    </r>
    <r>
      <rPr>
        <sz val="10"/>
        <color rgb="FF211D1E"/>
        <rFont val="Calibri"/>
        <family val="34"/>
      </rPr>
      <t xml:space="preserve"> Communication among leadership, staff, students and parents utilizing current technological tools
</t>
    </r>
    <r>
      <rPr>
        <sz val="10"/>
        <rFont val="Times New Roman"/>
        <family val="18"/>
      </rPr>
      <t>•</t>
    </r>
    <r>
      <rPr>
        <sz val="10"/>
        <rFont val="Calibri"/>
        <family val="34"/>
      </rPr>
      <t xml:space="preserve"> </t>
    </r>
    <r>
      <rPr>
        <sz val="10"/>
        <color rgb="FF211D1E"/>
        <rFont val="Calibri"/>
        <family val="34"/>
      </rPr>
      <t>Models incorporation of various current technological hardware and software resources/tools.</t>
    </r>
  </si>
  <si>
    <r>
      <rPr>
        <sz val="10"/>
        <color rgb="FF211D1E"/>
        <rFont val="Calibri"/>
        <family val="34"/>
      </rPr>
      <t>Actively supports the implementation of technology to enhance student growth</t>
    </r>
  </si>
  <si>
    <r>
      <rPr>
        <sz val="10"/>
        <color rgb="FF211D1E"/>
        <rFont val="Calibri"/>
        <family val="34"/>
      </rPr>
      <t>Understands and encourages implementation of technology to enhance student growth</t>
    </r>
  </si>
  <si>
    <r>
      <rPr>
        <sz val="10"/>
        <color rgb="FF211D1E"/>
        <rFont val="Calibri"/>
        <family val="34"/>
      </rPr>
      <t>Demonstrates
limited knowledge of
instructional technology and its promotion of learning</t>
    </r>
  </si>
  <si>
    <r>
      <rPr>
        <sz val="10"/>
        <color rgb="FF211D1E"/>
        <rFont val="Calibri"/>
        <family val="34"/>
      </rPr>
      <t>Does not support the use of instructional technology within the learning environment</t>
    </r>
  </si>
  <si>
    <r>
      <rPr>
        <sz val="10"/>
        <color rgb="FF211D1E"/>
        <rFont val="Times New Roman"/>
        <family val="18"/>
      </rPr>
      <t>•</t>
    </r>
    <r>
      <rPr>
        <sz val="10"/>
        <color rgb="FF211D1E"/>
        <rFont val="Calibri"/>
        <family val="34"/>
      </rPr>
      <t xml:space="preserve"> A culture and expectation of employing a creative use of technology within the school.
</t>
    </r>
    <r>
      <rPr>
        <sz val="10"/>
        <color rgb="FF211D1E"/>
        <rFont val="Times New Roman"/>
        <family val="18"/>
      </rPr>
      <t>•</t>
    </r>
    <r>
      <rPr>
        <sz val="10"/>
        <color rgb="FF211D1E"/>
        <rFont val="Calibri"/>
        <family val="34"/>
      </rPr>
      <t xml:space="preserve"> Visible inclusion of digital-age tools utilized in a variety of types of classrooms and learning environments.
</t>
    </r>
    <r>
      <rPr>
        <sz val="10"/>
        <color rgb="FF211D1E"/>
        <rFont val="Times New Roman"/>
        <family val="18"/>
      </rPr>
      <t>•</t>
    </r>
    <r>
      <rPr>
        <sz val="10"/>
        <color rgb="FF211D1E"/>
        <rFont val="Calibri"/>
        <family val="34"/>
      </rPr>
      <t xml:space="preserve"> Student engagement is enhanced because of integration of digital-age tools in the classrooms and school environment
</t>
    </r>
    <r>
      <rPr>
        <sz val="10"/>
        <rFont val="Times New Roman"/>
        <family val="18"/>
      </rPr>
      <t>•</t>
    </r>
    <r>
      <rPr>
        <sz val="10"/>
        <rFont val="Calibri"/>
        <family val="34"/>
      </rPr>
      <t xml:space="preserve"> </t>
    </r>
    <r>
      <rPr>
        <sz val="10"/>
        <color rgb="FF211D1E"/>
        <rFont val="Calibri"/>
        <family val="34"/>
      </rPr>
      <t>Implements and evaluates technological resources and applicable utilizations.</t>
    </r>
  </si>
  <si>
    <t>Links Aspiration to College and Career Opportunities</t>
  </si>
  <si>
    <t>The principal works with the school staff and community to create a positive contest for learning by ensuring equity, fulfilling professional responsibilities with honesty and integrity, and serving as a model for the professional behavior of others</t>
  </si>
  <si>
    <t>Rating</t>
  </si>
  <si>
    <t>Rating Value</t>
  </si>
  <si>
    <t>Descriptiion</t>
  </si>
  <si>
    <t>Exceeds Goal</t>
  </si>
  <si>
    <t>Meets Goal</t>
  </si>
  <si>
    <t>Minimal Growth</t>
  </si>
  <si>
    <t>No Growth or Negative Growth</t>
  </si>
  <si>
    <t>Description</t>
  </si>
  <si>
    <t>Exceeds the target for a majority of the student growth measures; meets all targets</t>
  </si>
  <si>
    <t>Meets or exceeds the target for a majority of the student growth measures; does not have negative growth on any measures</t>
  </si>
  <si>
    <t>Meets only 1 or 2 student growth targets; has no more than one measure with negative growth results</t>
  </si>
  <si>
    <t>Does not meet any student growth targets; demonstrates negative growth on one or more measures</t>
  </si>
  <si>
    <t>Goal Rating Value</t>
  </si>
  <si>
    <t>*Given timing of state test data and March 1 evaluation completion requirement, these measures will not be available for first year principals and districts will need to use an additional interim assessment in place of the ISAT data.</t>
  </si>
  <si>
    <t>No Growth / Negative Growth</t>
  </si>
  <si>
    <t>a. Develops, implements, and monitors the outcomes of the school improvement plan and school wide student achievement data results to improve student achievement</t>
  </si>
  <si>
    <t>c. Implements student interventions that differentiate instruction based on student needs</t>
  </si>
  <si>
    <t>a. Creates, develops and sustains relationships that result in active student engagement in the learning process</t>
  </si>
  <si>
    <t>b. Utilizes meaningful feedback of students, staff, families, and community in the evaluation of school programs and policies</t>
  </si>
  <si>
    <t>c. Proactively engages families and communities in supporting their child’s learning and the schools learning goals</t>
  </si>
  <si>
    <t>a. Builds a culture of high aspirations and achievement for every student</t>
  </si>
  <si>
    <t>b. Requires staff and students to demonstrate consistent values and positive behaviors aligned to the school’s vision and mission</t>
  </si>
  <si>
    <t>Select Rating</t>
  </si>
  <si>
    <t>NA</t>
  </si>
  <si>
    <t>Average Rating:</t>
  </si>
  <si>
    <t>Numeric Rating</t>
  </si>
  <si>
    <t>Standard Average</t>
  </si>
  <si>
    <t>Principal:</t>
  </si>
  <si>
    <t>School(s):</t>
  </si>
  <si>
    <t>Evaluator:</t>
  </si>
  <si>
    <t>School Year:</t>
  </si>
  <si>
    <t>District:</t>
  </si>
  <si>
    <t>Achievement Goal Rating</t>
  </si>
  <si>
    <t>Standard I Rating</t>
  </si>
  <si>
    <t>Standard II Rating</t>
  </si>
  <si>
    <t>Standard III Rating</t>
  </si>
  <si>
    <t>Standard IV Rating</t>
  </si>
  <si>
    <t>Standard V Rating</t>
  </si>
  <si>
    <t>Standard VI Rating</t>
  </si>
  <si>
    <t>Summative Rating</t>
  </si>
  <si>
    <t>Final Sum</t>
  </si>
  <si>
    <t>Rating Summary Table</t>
  </si>
  <si>
    <t>Local Weighting of Standards</t>
  </si>
  <si>
    <t>District Weight</t>
  </si>
  <si>
    <t>Rating Total</t>
  </si>
  <si>
    <t>District Weight %</t>
  </si>
  <si>
    <t>Standard Points</t>
  </si>
  <si>
    <t>Rating Points</t>
  </si>
  <si>
    <t>Evaluation Information</t>
  </si>
  <si>
    <t>%</t>
  </si>
  <si>
    <t>Even Weighting</t>
  </si>
  <si>
    <t>Please enter the percent weighting for each standard in the red cells.
The total percent should be 100.</t>
  </si>
  <si>
    <t>Average Points per Standard
(out of 4 possible points)</t>
  </si>
  <si>
    <t>Element &amp; Rating</t>
  </si>
  <si>
    <t>Strengths</t>
  </si>
  <si>
    <t>Evaluator Signature</t>
  </si>
  <si>
    <t>Date</t>
  </si>
  <si>
    <t>Principal Signature</t>
  </si>
  <si>
    <t>Builds, evaluates and develops a team of educators and support staff to ensure the learning environment is safe, clean, and orderly</t>
  </si>
  <si>
    <t>Points</t>
  </si>
  <si>
    <t>Goal Rating</t>
  </si>
  <si>
    <t>Overall Assessment Rating</t>
  </si>
  <si>
    <t>Final Achievement Rating</t>
  </si>
  <si>
    <t>First Year Principal</t>
  </si>
  <si>
    <t>Select From List</t>
  </si>
  <si>
    <t>Experience Status</t>
  </si>
  <si>
    <t>Veteran Principal</t>
  </si>
  <si>
    <t>Employment Recommendation</t>
  </si>
  <si>
    <t>High School</t>
  </si>
  <si>
    <t>Select</t>
  </si>
  <si>
    <t>Principal &amp; Superintendent (or designated evaluator) Overview Meeting</t>
  </si>
  <si>
    <t>Meeting/Evaluation Component Notes</t>
  </si>
  <si>
    <t>Principal Completes Self-Evaluation</t>
  </si>
  <si>
    <t>Date(s)</t>
  </si>
  <si>
    <t>Evaluation Component Description</t>
  </si>
  <si>
    <t>Enter the necessary information in the red cells on the worksheet titled "Evaluation Information."</t>
  </si>
  <si>
    <t>Select ratings for the red cells on the worksheet titled "Prof Practice Eval Tool."</t>
  </si>
  <si>
    <t>Principal Evaluation Tool Directions</t>
  </si>
  <si>
    <t>When the performance evaluation is completed, the qualified evaluator shall meet with the principal or assistant principal to inform the principal or assistant principal of the rating given for the student growth and professional practice components of the evaluation and of the final performance evaluation rating received, and discuss the evidence used in making these determinations. The qualified evaluator shall discuss the strengths demonstrated by the principal or assistant principal and identify specific areas of growth.</t>
  </si>
  <si>
    <t>There is no limit on the number of informal observations that a qualified evaluator may conduct, provided that he or she deems the informal evaluations necessary to fully assess the performance of the principal or assistant principal being evaluated. Evidence gathered during informal observations may be considered in determining the performance evaluation rating, provided it is documented in writing.</t>
  </si>
  <si>
    <t>Important Notes</t>
  </si>
  <si>
    <t>One copy of the evaluation must be included in the principal’s or assistant principal’s personnel file and one copy of the evaluation must be provided to the principal or assistant principal.</t>
  </si>
  <si>
    <t>Professional Growth Goals Established</t>
  </si>
  <si>
    <r>
      <t xml:space="preserve">The plan shall provide for a minimum of two formal observations at the school in which the principal or assistant principal is employed.
   A) The qualified evaluator shall observe school practices and may directly observe the principal’s or assistant principal’s interactions and activities during his or her work day.
   B) The formal observation shall be scheduled in advance and shall include at least one objective for the observation (e.g., reviewing classrooms, observing leadership team meetings).
   C) </t>
    </r>
    <r>
      <rPr>
        <b/>
        <u/>
        <sz val="10"/>
        <color rgb="FF000000"/>
        <rFont val="Calibri"/>
        <family val="2"/>
        <scheme val="minor"/>
      </rPr>
      <t>Feedback from the formal observations shall be provided in writing (electronic or paper) to the principal or assistant principal no later than 10 principal work days after the day on which the observation occurred</t>
    </r>
    <r>
      <rPr>
        <sz val="10"/>
        <color rgb="FF000000"/>
        <rFont val="Calibri"/>
        <family val="2"/>
        <scheme val="minor"/>
      </rPr>
      <t>. For the purpose of this subsection (c)(1)(C), a “principal work day” is any day in which the principal or assistant principal is contractually obligated to work, regardless of whether students are present.
   D) Other evidence and information received by the qualified evaluator that would have a negative impact on the evaluator’s rating of the principal (e.g., parent complaints) shall be shared with the principal within the timeline established in subsection (c)(1)(C) of this Section.</t>
    </r>
  </si>
  <si>
    <t>Final Evaluation Meeting with Principal</t>
  </si>
  <si>
    <t>Areas for Growth</t>
  </si>
  <si>
    <t>Unweighted Professional Practice Rating</t>
  </si>
  <si>
    <t>Weighted Professional Practice Rating</t>
  </si>
  <si>
    <t>Weighted</t>
  </si>
  <si>
    <t>Unweighted</t>
  </si>
  <si>
    <t>Final Performance Rating Weighted</t>
  </si>
  <si>
    <t>Final Performance Rating Unweighted</t>
  </si>
  <si>
    <t>Weighted Selection</t>
  </si>
  <si>
    <t>Did the principal complete the required self-evaluation?</t>
  </si>
  <si>
    <t>Yes</t>
  </si>
  <si>
    <t>No</t>
  </si>
  <si>
    <t>What was the quality of the self-assessment?</t>
  </si>
  <si>
    <t>Illinois Association of School Administrators</t>
  </si>
  <si>
    <t>iasa@iasaedu.org</t>
  </si>
  <si>
    <t>http://www.iasaedu.org</t>
  </si>
  <si>
    <t>This Principal evaluation tool was developed for the Illinois Association of School Administrators by Dr. Don White.  All rights are reserved.  This file should not be distributed, copied, or altered without express written consent from the Illinois Association of School Administrators or Dr. Don White.</t>
  </si>
  <si>
    <t>(217) 753-2213</t>
  </si>
  <si>
    <t>Self-Assessment Rating Comments</t>
  </si>
  <si>
    <t>Professional Practice Rating Value</t>
  </si>
  <si>
    <t>Illinois State Board of Education
Performance Evaluation Advisory Council
State Model for Principal Evaluation</t>
  </si>
  <si>
    <t>http://www.isbe.net/peac/pdf/il_perf_stds_school_leaders.pdf</t>
  </si>
  <si>
    <r>
      <rPr>
        <b/>
        <u/>
        <sz val="11"/>
        <rFont val="Calibri"/>
        <family val="2"/>
        <scheme val="minor"/>
      </rPr>
      <t>Statute—105 ILCS 5/24A-15</t>
    </r>
  </si>
  <si>
    <t>ILLINOIS PERFORMANCE STANDARDS FOR SCHOOL LEADERS</t>
  </si>
  <si>
    <t>Standard</t>
  </si>
  <si>
    <t>Indicator</t>
  </si>
  <si>
    <r>
      <rPr>
        <b/>
        <sz val="10"/>
        <rFont val="Calibri"/>
        <family val="2"/>
        <scheme val="minor"/>
      </rPr>
      <t>I. Living a Mission and Vision Focused on Results</t>
    </r>
    <r>
      <rPr>
        <i/>
        <sz val="10"/>
        <rFont val="Calibri"/>
        <family val="2"/>
        <scheme val="minor"/>
      </rPr>
      <t xml:space="preserve">
The principal works with the staff and community to build a shared mission, and vision of high expectations that ensures all students are on the path to college and career readiness, and holds staff accountable for results</t>
    </r>
  </si>
  <si>
    <t>c. Conducts difficult but crucial conversations with individuals, teams, and staff based on student performance data in a timely manner for the purpose of enhancing student learning and results</t>
  </si>
  <si>
    <r>
      <rPr>
        <b/>
        <sz val="10"/>
        <rFont val="Calibri"/>
        <family val="2"/>
        <scheme val="minor"/>
      </rPr>
      <t>II. Leading and Managing Systems Change</t>
    </r>
    <r>
      <rPr>
        <b/>
        <i/>
        <sz val="10"/>
        <rFont val="Calibri"/>
        <family val="2"/>
        <scheme val="minor"/>
      </rPr>
      <t xml:space="preserve">
</t>
    </r>
    <r>
      <rPr>
        <i/>
        <sz val="10"/>
        <rFont val="Calibri"/>
        <family val="2"/>
        <scheme val="minor"/>
      </rPr>
      <t xml:space="preserve">
The principal creates and implements systems to ensure a safe, orderly, and productive environment for student and adult learning toward the achievement of school and district improvement priorities</t>
    </r>
  </si>
  <si>
    <r>
      <rPr>
        <b/>
        <sz val="10"/>
        <rFont val="Calibri"/>
        <family val="2"/>
        <scheme val="minor"/>
      </rPr>
      <t>III. Improving Teaching &amp; Learning</t>
    </r>
    <r>
      <rPr>
        <i/>
        <sz val="10"/>
        <rFont val="Calibri"/>
        <family val="2"/>
        <scheme val="minor"/>
      </rPr>
      <t xml:space="preserve">
The principal works with the school staff and community to develop a research-based framework for effective teaching and learning that is refined continuously to improve instruction for all students</t>
    </r>
  </si>
  <si>
    <r>
      <rPr>
        <b/>
        <sz val="10"/>
        <rFont val="Calibri"/>
        <family val="2"/>
        <scheme val="minor"/>
      </rPr>
      <t>IV. Building &amp; Maintaining Collaborative Relationships</t>
    </r>
    <r>
      <rPr>
        <i/>
        <sz val="10"/>
        <rFont val="Calibri"/>
        <family val="2"/>
        <scheme val="minor"/>
      </rPr>
      <t xml:space="preserve">
The principal creates a collaborative school community where the school, staff, families, and community interact regularly and share ownership for the success of the school</t>
    </r>
  </si>
  <si>
    <r>
      <rPr>
        <b/>
        <sz val="10"/>
        <rFont val="Calibri"/>
        <family val="2"/>
        <scheme val="minor"/>
      </rPr>
      <t>V. Leading with Integrity &amp; Professionalism</t>
    </r>
    <r>
      <rPr>
        <i/>
        <sz val="10"/>
        <rFont val="Calibri"/>
        <family val="2"/>
        <scheme val="minor"/>
      </rPr>
      <t xml:space="preserve">
The principal works with the school staff and community to create a positive contest for learning by ensuring equity, fulfilling professional responsibilities with honesty and integrity, and serving as a model for the professional behavior of others</t>
    </r>
  </si>
  <si>
    <t>Guidance Document for Principal/Assistant Principal Evaluation Rules and LEA Latitude</t>
  </si>
  <si>
    <t xml:space="preserve">Rules </t>
  </si>
  <si>
    <t xml:space="preserve">LEA Latitude </t>
  </si>
  <si>
    <t xml:space="preserve">Each school district shall implement a performance evaluation plan for its principals and assistant principals no later than September 1, 2012. </t>
  </si>
  <si>
    <t xml:space="preserve">A school district may choose to develop its own performance evaluation plan or adopt or adapt the State model authorized under Section 24A-­‐7 of the School Code. </t>
  </si>
  <si>
    <t xml:space="preserve"> </t>
  </si>
  <si>
    <t xml:space="preserve">The plan shall provide for the completion of the evaluation (i.e., collection of data and information on student growth and conducting observations) no later than March 1 annually for a principal or assistant principal. </t>
  </si>
  <si>
    <t>On or before October 1 of each year, the qualified evaluator and principal or assistant principal shall meet to set student growth metrics and targets to be used. If the qualified evaluator and principal or assistant principal fail to agree on the student growth measures and targets to be included, then the qualified evaluator shall determine the goals to be considered.</t>
  </si>
  <si>
    <t>No later than October 1 of each school year, the qualified evaluator shall inform the principal or assistant principal of the assessments and, for the assessments identified, the metrics and targets to be used. The qualified evaluator shall specify the weights of each assessment and target to be used.</t>
  </si>
  <si>
    <t>No later than October 1 of each school year, the qualified evaluator shall inform the principal or assistant principal of the assessments and, for the assessments identified, the metrics and targets to be used. The qualified evaluator shall specify the weights of each assessment and target to be used. The school district shall identify at least two assessments either from Type I or Type II, which are able to provide data that meets the definition of student growth as set forth in Section 50.30 of this Part.</t>
  </si>
  <si>
    <t>The results from the most recent administration of a selected assessment shall be used as the ending point at which the level of student growth is calculated.</t>
  </si>
  <si>
    <t>For an assistant principal, a qualified evaluator may select student growth measures that align to the individual’s specific duties (e.g., improvements in attendance, decrease in disciplinary referrals).</t>
  </si>
  <si>
    <t>Any instruments and rubric used to evaluate the professional practice of a principal’s or assistant principal’s professional practice shall align to the Illinois Standards for Principal Evaluation (see Appendix A of this Part).</t>
  </si>
  <si>
    <t>The rubric shall state the indicators for each standard and provide a clear description of at least four performance levels to be considered for each indicator.</t>
  </si>
  <si>
    <t>The plan shall provide for a minimum of two formal observations at the school in which the principal or assistant principal is employed.</t>
  </si>
  <si>
    <t>The qualified evaluator shall observe school practices and may directly observe the principal’s or assistant principal’s interactions and activities during his or her work day.</t>
  </si>
  <si>
    <t>Other evidence and information received by the qualified evaluator that would have a negative impact on the evaluator’s rating of the principal (e.g., parent complaints) shall be shared with the principal within the timeline established in subsection (c)(1)(C) of this Section.</t>
  </si>
  <si>
    <t>The school district or qualified evaluator shall inform the principal or assistant principal how evidence of professional practice collected will be used to determine a professional practice rating.</t>
  </si>
  <si>
    <r>
      <t xml:space="preserve">The school district shall consider how certain student characteristics (e.g., special education placement, English language learners, low-­‐income populations) shall be used for each assessment and target chosen to ensure that they </t>
    </r>
    <r>
      <rPr>
        <i/>
        <sz val="10"/>
        <color rgb="FF000000"/>
        <rFont val="Calibri"/>
        <family val="2"/>
      </rPr>
      <t>best measure the impact that a principal, school and school district have on students’ academic achievement</t>
    </r>
    <r>
      <rPr>
        <sz val="10"/>
        <color rgb="FF000000"/>
        <rFont val="Calibri"/>
        <family val="2"/>
      </rPr>
      <t>. (Section 24A-­‐7 of the School Code)</t>
    </r>
  </si>
  <si>
    <t>Developed by the DuPage County Regional Office of Education</t>
  </si>
  <si>
    <r>
      <t xml:space="preserve">The plan shall </t>
    </r>
    <r>
      <rPr>
        <i/>
        <sz val="10"/>
        <color rgb="FF000000"/>
        <rFont val="Calibri"/>
        <family val="2"/>
      </rPr>
      <t>consider the principal’s or</t>
    </r>
    <r>
      <rPr>
        <sz val="10"/>
        <color rgb="FF000000"/>
        <rFont val="Calibri"/>
        <family val="2"/>
      </rPr>
      <t xml:space="preserve">, as applicable, </t>
    </r>
    <r>
      <rPr>
        <i/>
        <sz val="10"/>
        <color rgb="FF000000"/>
        <rFont val="Calibri"/>
        <family val="2"/>
      </rPr>
      <t>assistant principal’s specific duties, responsibilities, management and competence as a principal or assistant principal</t>
    </r>
    <r>
      <rPr>
        <sz val="10"/>
        <color rgb="FF000000"/>
        <rFont val="Calibri"/>
        <family val="2"/>
      </rPr>
      <t>. (Sections 24A-­‐15(c)(1), (c-­‐5)(1), and 34-­‐8 of the School Code)</t>
    </r>
  </si>
  <si>
    <t xml:space="preserve">The plan shall consider the performance goals developed pursuant to Sections 10-­‐23.8a and 34-­‐8.1 of the School Code [105 ILCS 5/10-­‐23.8a and 34-­‐8.1] for any principal or, as applicable, assistant principal who has a performance-­‐based contract. </t>
  </si>
  <si>
    <t xml:space="preserve">The plan shall identify the person who will evaluate the principal or assistant principal. </t>
  </si>
  <si>
    <t xml:space="preserve">A written notice (either electronic or paper) of the evaluation shall be provided to each principal and, as applicable, assistant principal at the start of the school year, or if the principal or assistant principal is hired or assigned to the position after the start of the school term, then no later than 30 days after the contract is signed or the assignment is made. </t>
  </si>
  <si>
    <t>The written notice shall include: 1) a copy of the rubric to be used to rate student growth and professional practice of the principal or assistant principal; and 2) a summary of the manner in which student growth and professional practice measures to be used in the evaluation relate to the performance evaluation ratings of “excellent”, “proficient”, “needs improvement”, and “unsatisfactory”.</t>
  </si>
  <si>
    <t>On or before October 1 of each year, the qualified evaluator and principal or assistant principal shall establish professional growth goals, which shall be based on the results of the performance evaluation conducted in the previous school year, if any. If the qualified evaluator and principal or assistant principal fail to agree on the professional growth goals to be included, then the qualified evaluator shall determine the goals to be considered.</t>
  </si>
  <si>
    <t>Individual assessment results of any student shall be included in the student growth metric, provided that the student has been enrolled in the school for a period of time sufficient for him or her to have results from at least two points in time on a comparable assessment. For instance, a student would be included if he or she had results from the two most recently administered State assessments or results from an assessment administered at the beginning of a school term and again at mid-­‐year.</t>
  </si>
  <si>
    <t>Consideration of the professional practice of a principal and, as applicable, assistant principal shall comprise a minimum of 50 percent of the performance evaluation rating and include each of the following elements.</t>
  </si>
  <si>
    <t>A school district may choose to adopt the rubric contained in the State performance evaluation model for principals, developed pursuant to Section 24A-­‐7 of the School Code, or it may develop its own rubric. Any school district that uses a rubric other than the rubric contained in the State model shall establish a process to ensure that all principals, assistant principals, and principal evaluators are familiar with and understand the content of the rubric, the different levels of performance used for professional practice, and how the overall professional practice rating will be determined.</t>
  </si>
  <si>
    <t>There is no limit on the number of informal observations that a qualified evaluator may conduct, provided that he or she deems the informal evaluations necessary to fully assess the performance of the principal or assistant principal being evaluated. Evidence gathered during informal observations may be considered in determining the performance evaluation rating, provided it is documented in writing.  If a district chooses to use professional practice ratings that do not correspond to the performance evaluation ratings required to be used under Section 24A-­‐15 or 34-­‐8 of the School Code, then it shall ensure that the four levels chosen align to the required performance evaluation ratings.</t>
  </si>
  <si>
    <r>
      <t xml:space="preserve">The plan shall consider </t>
    </r>
    <r>
      <rPr>
        <i/>
        <sz val="10"/>
        <color rgb="FF000000"/>
        <rFont val="Calibri"/>
        <family val="2"/>
      </rPr>
      <t>the principal’s or</t>
    </r>
    <r>
      <rPr>
        <sz val="10"/>
        <color rgb="FF000000"/>
        <rFont val="Calibri"/>
        <family val="2"/>
      </rPr>
      <t xml:space="preserve">, as applicable, </t>
    </r>
    <r>
      <rPr>
        <i/>
        <sz val="10"/>
        <color rgb="FF000000"/>
        <rFont val="Calibri"/>
        <family val="2"/>
      </rPr>
      <t>assistant principal’s strengths and weaknesses, with supporting reasons</t>
    </r>
    <r>
      <rPr>
        <sz val="10"/>
        <color rgb="FF000000"/>
        <rFont val="Calibri"/>
        <family val="2"/>
      </rPr>
      <t xml:space="preserve">. (Sections 24A-­‐15(c)(2), (c-­‐5)(2), and 34-­‐8 of the School Code) </t>
    </r>
  </si>
  <si>
    <r>
      <t xml:space="preserve">Each school district shall provide for the use in the performance evaluation plan </t>
    </r>
    <r>
      <rPr>
        <i/>
        <sz val="10"/>
        <color rgb="FF000000"/>
        <rFont val="Calibri"/>
        <family val="2"/>
      </rPr>
      <t>of data and indicators on student growth as a significant factor in rating principal or</t>
    </r>
    <r>
      <rPr>
        <sz val="10"/>
        <color rgb="FF000000"/>
        <rFont val="Calibri"/>
        <family val="2"/>
      </rPr>
      <t xml:space="preserve">, as applicable, </t>
    </r>
    <r>
      <rPr>
        <i/>
        <sz val="10"/>
        <color rgb="FF000000"/>
        <rFont val="Calibri"/>
        <family val="2"/>
      </rPr>
      <t>assistant principal performance</t>
    </r>
    <r>
      <rPr>
        <sz val="10"/>
        <color rgb="FF000000"/>
        <rFont val="Calibri"/>
        <family val="2"/>
      </rPr>
      <t>. (Sections 24A-­‐15 and 34-­‐8 of the School Code) For the purpose of this Subpart D, “significant factor” shall represent at least 30 percent of the performance evaluation rating assigned, except as otherwise provided in subsection (a) of this Section.</t>
    </r>
  </si>
  <si>
    <t>For a school district implementing a performance evaluation plan incorporating student growth in school year 2012-­‐13 or 2013-­‐14, student growth shall represent at least 25 percent of a principal’s or assistant principal’s performance evaluation rating in the first and second years of implementation (for example, 2012-­‐13 and 2013-­‐14 schools years for a school district with a 2012-­‐13 implementation date). Thereafter, student growth shall represent at least 30 percent of the rating assigned.</t>
  </si>
  <si>
    <t>Feedback from the formal observations shall be provided in writing (electronic or paper) to the principal or assistant principal no later than 10 principal work days after the day on which the observation occurred. For the purpose of this subsection (c)(1)(C), a “principal work day” is any day in which the principal or assistant principal is contractually obligated to work, regardless of whether students are present.</t>
  </si>
  <si>
    <t>Section 50.300 Plan Components Required for the
Evaluation of Principals and Assistant Principals</t>
  </si>
  <si>
    <t>Each school district shall provide for the use in the performance evaluation plan of data and indicators on student growth as a significant factor in rating principal or, as applicable, assistant principal performance.  (Sections 24A-15 and 34-8 of the School Code)  For the purpose of this Subpart D, “significant factor” shall represent at least 30 percent of the performance evaluation rating assigned, except as otherwise provided in subsection (a) of this Section.
On or before October 1 of each year, the qualified evaluator and principal or assistant principal shall meet to set student growth measurement models and targets to be used.  If the qualified evaluator and principal or assistant principal fail to agree on the student growth measures and targets to be included, then the qualified evaluator shall determine the goals to be considered.
On or before October 1 of each year, the qualified evaluator and principal or assistant principal shall establish professional growth goals, which shall be based on the results of the performance evaluation conducted in the previous school year, if any.  If the qualified evaluator and principal or assistant principal fail to agree on the professional growth goals to be included, then the qualified evaluator shall determine the goals to be considered.</t>
  </si>
  <si>
    <t>No later than October 1 of each school year, the qualified evaluator shall inform the principal or assistant principal of the assessments and, for the assessments identified, the measurement models and targets to be used.  The qualified evaluator shall specify the weights of each assessment and target to be used.
   1) The school district shall identify at least two assessments, either from Type I or Type II, which are able to provide data that meet the definition of student growth as set forth in Section 50.30 of this Part.
        A) A State assessment administered under Section 2-3.64 of the School Code may be one of the assessments to be used for determining student growth and shall be considered to be a Type I assessment.
        B) Type III assessments may be used for schools serving a majority of students who are not administered a Type I or Type II assessment. In these situations, the qualified evaluator and principal may identify at least two Type III assessments to be used to determine student growth.
        C) CPS may adopt the State assessments administered pursuant to Section 2-3.64 of the School Code as its sole measure of student growth for purposes of principal evaluations.  (Section 24A-7 of the School Code)  In circumstances where the school district determines that the State assessment is not appropriate for measuring student growth, then it shall identify other assessments to be used in the manner prescribed in this Section.</t>
  </si>
  <si>
    <t>Individual assessment results of any student shall be included in the student growth measurement model, provided that the student has been enrolled in the school for a period of time sufficient for him or her to have results from at least two points in time on a comparable assessment.  For instance, a student would be included if he or she had results from the two most recently administered State assessments or results from an assessment administered at the beginning of a school term and again at mid-year.
The results from the most recent administration of a selected assessment shall be used as the ending point at which the level of student growth is calculated.
For an assistant principal, a qualified evaluator may select student growth measures that align to the individual’s specific duties (e.g., improvements in attendance, decrease in disciplinary referrals).
The school district shall consider how certain student characteristics (e.g., special education placement, English language learners, low-income populations) shall be used for each assessment and target chosen to ensure that they best measure the impact that a principal, school and school district have on students’ academic achievement. (Section 24A-7 of the School Code)</t>
  </si>
  <si>
    <t>Type self-assessment comments here.</t>
  </si>
  <si>
    <t>105 ILCS 5/24A-15</t>
  </si>
  <si>
    <t>• The evaluation shall consider the principal’s /assistant principal’s duties and responsibilities, effectiveness as a building manager and competence as an educational leader. [50.300 a) 1]
• The summative evaluation shall include a list of the principal’s / assistant principal’s strengths and areas for growth with supporting reasons for both.  [50.300 a) 2)]</t>
  </si>
  <si>
    <t>Supporting Reason(s)</t>
  </si>
  <si>
    <t>Select Goal # or Leave Blank</t>
  </si>
  <si>
    <t>Goal Weight</t>
  </si>
  <si>
    <t>Not Applicable</t>
  </si>
  <si>
    <t>Ratings Concatentation</t>
  </si>
  <si>
    <t>Standard I</t>
  </si>
  <si>
    <t>Standard II</t>
  </si>
  <si>
    <t>Standard III</t>
  </si>
  <si>
    <t>Standard IV</t>
  </si>
  <si>
    <t>Standard V</t>
  </si>
  <si>
    <t>Standard VI</t>
  </si>
  <si>
    <t>Rating Level</t>
  </si>
  <si>
    <t>Elementary</t>
  </si>
  <si>
    <t>Overall Assessment Rating:</t>
  </si>
  <si>
    <t>Professional Practice</t>
  </si>
  <si>
    <t>Assessments</t>
  </si>
  <si>
    <t>Weighted Rating Points</t>
  </si>
  <si>
    <t>Desired Weight
for Final Rating</t>
  </si>
  <si>
    <t>2) Enter desired comment(s) for each strength.</t>
  </si>
  <si>
    <r>
      <rPr>
        <b/>
        <u/>
        <sz val="14"/>
        <color theme="0"/>
        <rFont val="Calibri"/>
        <family val="2"/>
        <scheme val="minor"/>
      </rPr>
      <t>Summative Rating Matrix</t>
    </r>
  </si>
  <si>
    <t>The employment recommendation is optional.  Remove text and leave blank if not used.</t>
  </si>
  <si>
    <t>Total Percent (must be 100%):</t>
  </si>
  <si>
    <t>Red cells denote areas for the user to enter information.</t>
  </si>
  <si>
    <t>Examples: Northwest Evaluation Association (NWEA) MAP tests, Scantron Performance Series</t>
  </si>
  <si>
    <t>Type I</t>
  </si>
  <si>
    <t>Type III</t>
  </si>
  <si>
    <t>Examples: Collaboratively developed common assessments, curriculum tests, assessments designed by textbook publishers</t>
  </si>
  <si>
    <t>Examples: teacher-created assessments, assessments of student performance</t>
  </si>
  <si>
    <t>Type II</t>
  </si>
  <si>
    <t>An assessment that measures a certain group of students in the same manner with the same potential assessment items, is scored by a non-district entity, and is widely administered beyond Illinois.</t>
  </si>
  <si>
    <t>An assessment developed or adopted and approved by the school district and used on a district-wide basis that is given by all teachers in a given grade or subject area.</t>
  </si>
  <si>
    <t>An assessment that is rigorous, aligned with the course’s curriculum, and that the evaluator and teacher determine measures student learning.</t>
  </si>
  <si>
    <t>Type</t>
  </si>
  <si>
    <t xml:space="preserve"> Sec. 24A-15. Development of evaluation plan for principals and assistant principals.</t>
  </si>
  <si>
    <t xml:space="preserve">(a) Each school district, except for a school district organized under Article 34 of this Code, shall establish a principal and assistant principal evaluation plan in accordance with this Section. The plan must ensure that each principal and assistant principal is evaluated as follows:
        (1) For a principal or assistant principal on a single-year contract, the evaluation must take place by March 1 of each year.
        (2) For a principal or assistant principal on a multi-year contract under Section 10-23.8a of this Code, the evaluation must take place by March 1 of the final year of the contract.  On and after September 1, 2012, the plan must:
        (i) rate the principal's or assistant principal's performance as "excellent", "proficient", "needs improvement" or "unsatisfactory"; and
        (ii) ensure that each principal and assistant principal is evaluated at least once every school year.
    Nothing in this Section prohibits a school district from conducting additional evaluations of principals and assistant principals. 
</t>
  </si>
  <si>
    <t xml:space="preserve">  (b) The evaluation shall include a description of the principal's or assistant principal's duties and responsibilities and the standards to which the principal or assistant principal is expected to conform.
  </t>
  </si>
  <si>
    <t xml:space="preserve">  (c) The evaluation for a principal must be performed by the district superintendent, the superintendent's designee, or, in the absence of the superintendent or his or her designee, an individual appointed by the school board who holds a registered Type 75 State administrative certificate.  Prior to September 1, 2012, the evaluation must be in writing and must at least do all of the following:
        (1) Consider the principal's specific duties, responsibilities, management, and competence as a principal.
        (2) Specify the principal's strengths and weaknesses, with supporting reasons.
        (3) Align with research-based standards established by administrative rule.
    On and after September 1, 2012, the evaluation must, in addition to the requirements in items (1), (2), and (3) of this subsection (c), provide for the use of data and indicators on student growth as a significant factor in rating performance. 
    (c-5) The evaluation of an assistant principal must be performed by the principal, the district superintendent, the superintendent's designee, or, in the absence of the superintendent or his or her designee, an individual appointed by the school board who holds a registered Type 75 State administrative certificate. The evaluation must be in writing and must at least do all of the following:
        (1) Consider the assistant principal's specific duties, responsibilities, management, and competence as an assistant principal.
        (2) Specify the assistant principal's strengths and weaknesses with supporting reasons.
        (3) Align with the Illinois Professional Standards for School Leaders or research-based district standards.
    On and after September 1, 2012, the evaluation must, in addition to the requirements in items (1), (2), and (3) of this subsection (c-5), provide for the use of data and indicators on student growth as a significant factor in rating performance. 
</t>
  </si>
  <si>
    <t xml:space="preserve">  (d) One copy of the evaluation must be included in the principal's or assistant principal's personnel file and one copy of the evaluation must be provided to the principal or assistant principal.
  </t>
  </si>
  <si>
    <t xml:space="preserve">  (e) Failure by a district to evaluate a principal or assistant principal and to provide the principal or assistant principal with a copy of the evaluation at least once during the term of the principal's or assistant principal's contract, in accordance with this Section, is evidence that the principal or assistant principal is performing duties and responsibilities in at least a satisfactory manner and shall serve to automatically extend the principal's or assistant principal's contract for a period of one year after the contract would otherwise expire, under the same terms and conditions as the prior year's contract. The requirements in this Section are in addition to the right of a school board to reclassify a principal or assistant principal pursuant to Section 10-23.8b of this Code.
 </t>
  </si>
  <si>
    <t xml:space="preserve">  (f) Nothing in this Section prohibits a school board from ordering lateral transfers of principals or assistant principals to positions of similar rank and salary. 
(Source: P.A. 96-861, eff. 1-15-10; 97-217, eff. 7-28-11.)</t>
  </si>
  <si>
    <t>Needs Improvement</t>
  </si>
  <si>
    <t>Excellent</t>
  </si>
  <si>
    <t>PERA Assessment Types</t>
  </si>
  <si>
    <t>Final Assessment Points (out of a 4 point scale)</t>
  </si>
  <si>
    <t>Assessment Information Summary</t>
  </si>
  <si>
    <t>Assessment Status</t>
  </si>
  <si>
    <t>Assessment Points</t>
  </si>
  <si>
    <t>Assessment Type</t>
  </si>
  <si>
    <t>Must Total 100%</t>
  </si>
  <si>
    <t>Review the information found on the worksheets titled "Guidance Document," "Evaluation Overview," "ILPSSL," and "Assessment Types."</t>
  </si>
  <si>
    <t>4) Enter desired comment(s) for each area for growth.</t>
  </si>
  <si>
    <t>Click "file" and then "print" to print the desired worksheets.</t>
  </si>
  <si>
    <t>Professional Practice Final Rating:</t>
  </si>
  <si>
    <t>Type I Assessment</t>
  </si>
  <si>
    <t>Type II Assessment</t>
  </si>
  <si>
    <t>Type III Assessment</t>
  </si>
  <si>
    <t>An assessment that measures a certain group of students in the same manner with the same potential assessment items, is scored by a non-district entity, and is widely administered beyond Illinois.
Examples: Northwest Evaluation Association (NWEA) MAP tests, Scantron Performance Series</t>
  </si>
  <si>
    <t>An assessment developed or adopted and approved by the school district and used on a district-wide basis that is given by all teachers in a given grade or subject area.
Examples: Collaboratively developed common assessments, curriculum tests, assessments designed by textbook publishers</t>
  </si>
  <si>
    <t>An assessment that is rigorous, aligned with the course’s curriculum, and that the evaluator and teacher determine measures student learning.
Examples: teacher-created assessments, assessments of student performance</t>
  </si>
  <si>
    <t>Achievement Rating &amp; Description</t>
  </si>
  <si>
    <t>Professional Practice Rating Information</t>
  </si>
  <si>
    <t>First Year Assistant Principal</t>
  </si>
  <si>
    <t>Veteran Assistant Principal</t>
  </si>
  <si>
    <t>Principal or
Assistant Principal:</t>
  </si>
  <si>
    <t>Local Component #1</t>
  </si>
  <si>
    <t>Local Component #2</t>
  </si>
  <si>
    <t>Additional Local
Component #1:</t>
  </si>
  <si>
    <t>Additional Local
Component #2:</t>
  </si>
  <si>
    <t>Professional Practice
Rating Points:</t>
  </si>
  <si>
    <t>Assessment
Rating Points:</t>
  </si>
  <si>
    <t>Additional Local
Component #2 Rating:</t>
  </si>
  <si>
    <t>Additional Local
Component #2 Rating Points:</t>
  </si>
  <si>
    <t>Select Option</t>
  </si>
  <si>
    <t>Select the worksheet titled either "Summative &amp; Signatures" and follow the directions in the yellow cells.</t>
  </si>
  <si>
    <t>Self-Evaluation</t>
  </si>
  <si>
    <t>Self-Assessment
Rating Points:</t>
  </si>
  <si>
    <t>d. Employs current technologies</t>
  </si>
  <si>
    <r>
      <rPr>
        <b/>
        <sz val="10"/>
        <rFont val="Calibri"/>
        <family val="2"/>
        <scheme val="minor"/>
      </rPr>
      <t>VI. Creating &amp; Sustaining a Culture of High Expectations</t>
    </r>
    <r>
      <rPr>
        <i/>
        <sz val="10"/>
        <rFont val="Calibri"/>
        <family val="2"/>
        <scheme val="minor"/>
      </rPr>
      <t xml:space="preserve">
The principal works with staff and community to build a culture of high expectations and aspirations for every student by setting clear staff and student expectations for positive learning behaviors and by focusing on students' social-emotional learning</t>
    </r>
  </si>
  <si>
    <t>Selecting Assessments &amp; Setting Targets</t>
  </si>
  <si>
    <r>
      <t>Administration of Learning Climate Survey</t>
    </r>
    <r>
      <rPr>
        <sz val="10"/>
        <color rgb="FF000000"/>
        <rFont val="Calibri"/>
        <family val="2"/>
        <scheme val="minor"/>
      </rPr>
      <t xml:space="preserve"> (Optional)</t>
    </r>
  </si>
  <si>
    <t>Element Average</t>
  </si>
  <si>
    <t>Completes all aspects of a rigorous evaluation process that includes goal setting, mid-year formative and summative ratings based on observations and multiple metrics of student results; ensures that evaluation processes are clear and transparent to all staff and includes assessment of student outcomes, learning environment, quality of instruction and planning and preparation</t>
  </si>
  <si>
    <t>• Processes are in place to identify and address challenges when they arise [observations and artifacts: staff feedback survey data, building climate survey, and superintendent observation]</t>
  </si>
  <si>
    <t>The principal works with staff and community to build a culture of high expectations and aspirations for every student by setting clear staff and student expectations for positive learning behaviors and by focusing on students' social-emotional learning.</t>
  </si>
  <si>
    <t>Total Earned Points
(out of 24 possible points)</t>
  </si>
  <si>
    <t>Additional Local
Component #1 Rating:</t>
  </si>
  <si>
    <t>Additional Local
Component #1 Rating Points:</t>
  </si>
  <si>
    <r>
      <t xml:space="preserve">Directions
</t>
    </r>
    <r>
      <rPr>
        <sz val="10"/>
        <color rgb="FF000000"/>
        <rFont val="Calibri"/>
        <family val="2"/>
        <scheme val="minor"/>
      </rPr>
      <t xml:space="preserve">1) Enter the "Strengths" and "Areas for Growth" in the cells in the first column (up to five strengths and five areas for growth).  Strengths might be items rated as "Distinguished" on "Prof Practice Eval Tool" worksheet.  Areas for growth might be items rated as "Basic" or "Unsatisfactory" on "Prof Practice Eval Tool" worksheet.
2) Enter "Supporting Reasons" next to each "Strength" and "Area for Growth."
</t>
    </r>
    <r>
      <rPr>
        <b/>
        <u/>
        <sz val="10"/>
        <color rgb="FF000000"/>
        <rFont val="Calibri"/>
        <family val="2"/>
        <scheme val="minor"/>
      </rPr>
      <t>NOTE</t>
    </r>
    <r>
      <rPr>
        <sz val="10"/>
        <color rgb="FF000000"/>
        <rFont val="Calibri"/>
        <family val="2"/>
        <scheme val="minor"/>
      </rPr>
      <t>: Use 'Alt + Enter' keys on your keyboard to begin a new line within the box to the left.</t>
    </r>
  </si>
  <si>
    <t>Type employment recommendation here.</t>
  </si>
  <si>
    <t xml:space="preserve">Professional Growth Goal </t>
  </si>
  <si>
    <t>Implementation Timeline</t>
  </si>
  <si>
    <t>Measures of Evidence</t>
  </si>
  <si>
    <t>SMART Goal</t>
  </si>
  <si>
    <t>Ex: Standard 2, indicator C: Unable to accurately assess and/or leverage school and district resources; does not effectively manage budget.</t>
  </si>
  <si>
    <t>Accurately assess school and district resources to effectively manage the school budget.</t>
  </si>
  <si>
    <t>By February, the principal will participate in professional development courses, that will help in the development, implementation, and management of the budget and other resources.</t>
  </si>
  <si>
    <t>1) Validation of PD attendance;
2) A completed next year's budget;
3) Detailed budget presentation which includes an implementation and management process.</t>
  </si>
  <si>
    <t>Goal Example</t>
  </si>
  <si>
    <t>Growth Area
(ILPS &amp; Indicator)</t>
  </si>
  <si>
    <t>Preset Objective</t>
  </si>
  <si>
    <t>Date Feedback Delivered</t>
  </si>
  <si>
    <t>Standard 1</t>
  </si>
  <si>
    <t>Evaluator's Observation Rating on Preset Objective</t>
  </si>
  <si>
    <t>Principal or Assistant Principal:</t>
  </si>
  <si>
    <t>Preset Objective 1:</t>
  </si>
  <si>
    <t>Preset Objective 3:
(if any)</t>
  </si>
  <si>
    <t>Preset Objective 2:
(if any)</t>
  </si>
  <si>
    <t>I</t>
  </si>
  <si>
    <t>II</t>
  </si>
  <si>
    <t>III</t>
  </si>
  <si>
    <t>IV</t>
  </si>
  <si>
    <t>V</t>
  </si>
  <si>
    <t>VI</t>
  </si>
  <si>
    <t>Select Rating or Leave Blank</t>
  </si>
  <si>
    <t>Elements Rating</t>
  </si>
  <si>
    <t>Type observation notes here or leave blank.</t>
  </si>
  <si>
    <t>Enter Observation Date Here</t>
  </si>
  <si>
    <t>a.</t>
  </si>
  <si>
    <t>b.</t>
  </si>
  <si>
    <t>c.</t>
  </si>
  <si>
    <t>d.</t>
  </si>
  <si>
    <t>e.</t>
  </si>
  <si>
    <t>f.</t>
  </si>
  <si>
    <t>g.</t>
  </si>
  <si>
    <t>h.</t>
  </si>
  <si>
    <t>(1)</t>
  </si>
  <si>
    <t>(2)</t>
  </si>
  <si>
    <t>(3)</t>
  </si>
  <si>
    <t>Assesses the Current State of School Performance</t>
  </si>
  <si>
    <t>Develops a School Improvement Plan</t>
  </si>
  <si>
    <t>Allocates Resources to Support Student Learning</t>
  </si>
  <si>
    <t>Prioritizes Time</t>
  </si>
  <si>
    <t>Employs Current
Technologies</t>
  </si>
  <si>
    <t>Implements Curricular Scope and Sequence</t>
  </si>
  <si>
    <t>Reviews Instructional Practices</t>
  </si>
  <si>
    <t>Implements Data Driven Decision Making</t>
  </si>
  <si>
    <t>Uses Disaggregated Data</t>
  </si>
  <si>
    <t>Selects and Assigns Effective Teachers</t>
  </si>
  <si>
    <t>Observes Staff and Gives Feedback</t>
  </si>
  <si>
    <t>Develops an Instructional Team</t>
  </si>
  <si>
    <t>Implements Professional Learning</t>
  </si>
  <si>
    <t>Promoting Growth of Technology</t>
  </si>
  <si>
    <t>Includes Multiple Voices and Perspectives</t>
  </si>
  <si>
    <t>Builds Capacity to Manage Change</t>
  </si>
  <si>
    <r>
      <t>M</t>
    </r>
    <r>
      <rPr>
        <b/>
        <sz val="10"/>
        <color rgb="FF231F20"/>
        <rFont val="Calibri"/>
        <family val="2"/>
        <scheme val="minor"/>
      </rPr>
      <t>odels Equity and Dignity</t>
    </r>
  </si>
  <si>
    <t>Protects Rights and Confidentiality</t>
  </si>
  <si>
    <t>Recognizes the Strengths of a Diverse Population</t>
  </si>
  <si>
    <t>Creates a Culturally Responsiveness Climate</t>
  </si>
  <si>
    <t>Engages in Courageous Conversations about Diversity</t>
  </si>
  <si>
    <t>Develops a Student Goal Setting Process</t>
  </si>
  <si>
    <t>Translates the School Values into Specific Behaviors</t>
  </si>
  <si>
    <t>Develops a Code of Conduct</t>
  </si>
  <si>
    <t>Creates a Culture that Supports Social Emotional Learning</t>
  </si>
  <si>
    <t>Creates a Culture that Supports Effective Effort</t>
  </si>
  <si>
    <t>Coordinates efforts to create and implement a vision for the school and defines desired results and goals that align with the overall school vision and lead to student improvement for all learners</t>
  </si>
  <si>
    <t>Ensures that the school’s identity, vision, mission, drive school decisions</t>
  </si>
  <si>
    <t>Indicator Letter</t>
  </si>
  <si>
    <t>Elementary Number</t>
  </si>
  <si>
    <t>Conducts difficult but crucial conversations with individuals, teams, and staff based on student performance data in a timely manner for the purpose of enhancing student learning and results</t>
  </si>
  <si>
    <t>Develops, implements, and monitors the outcomes of the school improvement plan and school wide student achievement data results to improve student achievement</t>
  </si>
  <si>
    <t>Creates a safe, clean, and orderly learning environment</t>
  </si>
  <si>
    <t>Collaborates with staff to allocate personnel, time, material, and adult learning resources appropriately to achieve the school improvement plan targets</t>
  </si>
  <si>
    <t>Employs current technologies</t>
  </si>
  <si>
    <t>Works with and engages staff in the development and continuous refinement of a shared vision for effective teaching and learning by implementing a standards based curriculum, relevant to student needs and interests, research-based effective practice, academic rigor, and high expectations for student performance in every classroom</t>
  </si>
  <si>
    <t>Creates a continuous improvement cycle that uses multiple forms of data and student work samples to support individual, team, and school wide improvement goals, identify and address areas of improvement and celebrate successes</t>
  </si>
  <si>
    <t>Implements student interventions that differentiate instruction based on student needs</t>
  </si>
  <si>
    <t>Selects and retains teachers with the expertise to deliver instruction that maximizes student learning</t>
  </si>
  <si>
    <t>Evaluates the effectiveness of teaching and holds individual teachers accountable for meeting their goals by conducting frequent formal and informal observations in order to provide timely, written feedback on instruction, preparation and classroom environment as part of the district teacher appraisal system</t>
  </si>
  <si>
    <t>Ensures the training, development, and support for high-performing instructional teacher teams to support adult learning and development to advance student learning and performance</t>
  </si>
  <si>
    <t>Supports the system for providing data-driven professional development and sharing of effective practice by thoughtfully providing and protecting staff time intentionally allocated for this purpose</t>
  </si>
  <si>
    <t>Advances Instructional Technology within the learning environment</t>
  </si>
  <si>
    <t>Creates, develops and sustains relationships that result in active student engagement in the learning process</t>
  </si>
  <si>
    <t>Utilizes meaningful feedback of students, staff, families, and community in the evaluation of school programs and policies</t>
  </si>
  <si>
    <t>Proactively engages families and communities in supporting their child’s learning and the schools learning goals</t>
  </si>
  <si>
    <t>Demonstrates an understanding of the change process and uses leadership and facilitation skills to manage it effectively</t>
  </si>
  <si>
    <t>Treats all people fairly, equitably, and with dignity and respect. Protects the rights and confidentiality of students and staff</t>
  </si>
  <si>
    <t>Demonstrates personal and professional standards and conduct that enhance the image of the school and the educational profession. Protects the rights and confidentiality of students and staff.</t>
  </si>
  <si>
    <t>Creates and supports a climate that values, accepts and understands diversity in culture and point of view.</t>
  </si>
  <si>
    <t>Builds a culture of high aspirations and achievement for every student</t>
  </si>
  <si>
    <t>Requires staff and students to demonstrate consistent values and positive behaviors aligned to the school’s vision and mission</t>
  </si>
  <si>
    <t>Leads a school culture and environment that successfully develops the full range of students’ learning capacities—academic, creative, social-emotional, behavioral and physical</t>
  </si>
  <si>
    <t>Standard Number</t>
  </si>
  <si>
    <t>Standard Title</t>
  </si>
  <si>
    <t>Standard Text</t>
  </si>
  <si>
    <t xml:space="preserve"> Full Standard | Indicator | Element</t>
  </si>
  <si>
    <t>Short Standard | Indicator | Element</t>
  </si>
  <si>
    <t>Mid Standard | Indicator | Element</t>
  </si>
  <si>
    <t>Living a Mission and Vision Focused on Results</t>
  </si>
  <si>
    <t>Leading and Managing Systems Change</t>
  </si>
  <si>
    <t>Improving Teaching &amp; Learning</t>
  </si>
  <si>
    <t>Building &amp; Maintaining Collaborative Relationships</t>
  </si>
  <si>
    <t>Leading with Integrity &amp; Professionalism</t>
  </si>
  <si>
    <t>Creating &amp; Sustaining a Culture of High Expectations</t>
  </si>
  <si>
    <t>Indicator Text</t>
  </si>
  <si>
    <t>Element Text</t>
  </si>
  <si>
    <t>Standard / Indicator / Element Number</t>
  </si>
  <si>
    <t>Principal's Signature:_____________________________________________________________________</t>
  </si>
  <si>
    <t>Evaluator's Signature:____________________________________________________________________</t>
  </si>
  <si>
    <t>Enter Date Here</t>
  </si>
  <si>
    <t>Observation Date</t>
  </si>
  <si>
    <t>Observation #</t>
  </si>
  <si>
    <t>Observation #1</t>
  </si>
  <si>
    <t>Preset Objective #</t>
  </si>
  <si>
    <t>Observation Rating</t>
  </si>
  <si>
    <t>I.a.</t>
  </si>
  <si>
    <t>I.a.(1)</t>
  </si>
  <si>
    <t>I.b.</t>
  </si>
  <si>
    <t>I.b.(1)</t>
  </si>
  <si>
    <t>I.b.(2)</t>
  </si>
  <si>
    <t>I.c.</t>
  </si>
  <si>
    <t>I.c.(1)</t>
  </si>
  <si>
    <t>II.a.</t>
  </si>
  <si>
    <t>II.a.(1)</t>
  </si>
  <si>
    <t>II.a.(2)</t>
  </si>
  <si>
    <t>II.a.(3)</t>
  </si>
  <si>
    <t>II.b.</t>
  </si>
  <si>
    <t>II.b.(1)</t>
  </si>
  <si>
    <t>II.c.</t>
  </si>
  <si>
    <t>II.c.(1)</t>
  </si>
  <si>
    <t>II.c.(2)</t>
  </si>
  <si>
    <t>II.d.</t>
  </si>
  <si>
    <t>II.d.(1)</t>
  </si>
  <si>
    <t>III.a.</t>
  </si>
  <si>
    <t>III.a.(1)</t>
  </si>
  <si>
    <t>III.a.(2)</t>
  </si>
  <si>
    <t>III.b.</t>
  </si>
  <si>
    <t>III.b.(3)</t>
  </si>
  <si>
    <t>III.b.(2)</t>
  </si>
  <si>
    <t>III.c.</t>
  </si>
  <si>
    <t>III.c.(1)</t>
  </si>
  <si>
    <t>III.d.</t>
  </si>
  <si>
    <t>III.d.(1)</t>
  </si>
  <si>
    <t>III.d.(2)</t>
  </si>
  <si>
    <t>III.e.</t>
  </si>
  <si>
    <t>III.e.(1)</t>
  </si>
  <si>
    <t>III.e.(2)</t>
  </si>
  <si>
    <t>III.f.</t>
  </si>
  <si>
    <t>III.f.(1)</t>
  </si>
  <si>
    <t>III.g.</t>
  </si>
  <si>
    <t>III.g.(1)</t>
  </si>
  <si>
    <t>III.h.</t>
  </si>
  <si>
    <t>III.h.(1)</t>
  </si>
  <si>
    <t>IV.a.</t>
  </si>
  <si>
    <t>IV.a.(1)</t>
  </si>
  <si>
    <t>IV.b.</t>
  </si>
  <si>
    <t>IV.b.(1)</t>
  </si>
  <si>
    <t>IV.c.</t>
  </si>
  <si>
    <t>IV.c.(1)</t>
  </si>
  <si>
    <t>IV.d.</t>
  </si>
  <si>
    <t>IV.d.(1)</t>
  </si>
  <si>
    <t>IV.d.(2)</t>
  </si>
  <si>
    <t>V.a.</t>
  </si>
  <si>
    <t>V.a.(1)</t>
  </si>
  <si>
    <t>V.b.</t>
  </si>
  <si>
    <t>V.b.(1)</t>
  </si>
  <si>
    <t>V.c.</t>
  </si>
  <si>
    <t>V.c.(1)</t>
  </si>
  <si>
    <t>V.c.(2)</t>
  </si>
  <si>
    <t>V.c.(3)</t>
  </si>
  <si>
    <t>VI.a.</t>
  </si>
  <si>
    <t>VI.a.(1)</t>
  </si>
  <si>
    <t>VI.a.(2)</t>
  </si>
  <si>
    <t>VI.b.</t>
  </si>
  <si>
    <t>VI.b.(1)</t>
  </si>
  <si>
    <t>VI.b.(2)</t>
  </si>
  <si>
    <t>VI.c.</t>
  </si>
  <si>
    <t>VI.c.(1)</t>
  </si>
  <si>
    <t>VI.c.(2)</t>
  </si>
  <si>
    <t>Observation Code</t>
  </si>
  <si>
    <t>Observation #2</t>
  </si>
  <si>
    <t>Observation #3</t>
  </si>
  <si>
    <t>Observation #4</t>
  </si>
  <si>
    <t>Observation #5</t>
  </si>
  <si>
    <t>Observation #6</t>
  </si>
  <si>
    <t>Observ. 1 Rating (If any)</t>
  </si>
  <si>
    <t>Observ. 2 Rating (If any)</t>
  </si>
  <si>
    <t>Observ. 3 Rating (If any)</t>
  </si>
  <si>
    <t>Observ. 4 Rating (If any)</t>
  </si>
  <si>
    <t>Observ. 5 Rating (If any)</t>
  </si>
  <si>
    <t>Observ. 6 Rating (If any)</t>
  </si>
  <si>
    <t>A written notice (either electronic or paper) of the evaluation shall be provided to each principal and, as applicable, assistant principal at the start of the school year, or if the principal or assistant principal is hired or assigned to the position after the start of the school term, then no later than 30 days after the contract is signed or the assignment is made.  The written notice shall include:
   1) a copy of the rubric to be used to rate student growth and professional practice of the principal or assistant principal; and
   2) a summary of the manner in which student growth and professional practice measures to be used in the evaluation relate to the performance evaluation ratings of “excellent”, “proficient”, “needs improvement”, and “unsatisfactory”
*On or before October 1 of each year, the qualified evaluator and principal or assistant principal shall meet to set student growth metrics and targets to be used. If the qualified evaluator and principal or assistant principal fail to agree on the student growth measures and targets to be included, then the qualified evaluator shall determine the goals to be considered.</t>
  </si>
  <si>
    <t>Formal and/or Informal Observation(s) Feedback Provided</t>
  </si>
  <si>
    <t>Formal and/or Informal Observations</t>
  </si>
  <si>
    <t>Observation
Notes / Feedback</t>
  </si>
  <si>
    <t>Additional Observation Notes / Feedback</t>
  </si>
  <si>
    <t>By February, the principal will participate in budget development professional development and will then develop, implement, and present a budget that includes an implementation and management process.</t>
  </si>
  <si>
    <t>Select From List or Leave Blank</t>
  </si>
  <si>
    <t>http://www.isbe.state.il.us/PERA/pdf/pera-faqs.pdf</t>
  </si>
  <si>
    <t>Rating Scale</t>
  </si>
  <si>
    <t>Professional Practice Rating</t>
  </si>
  <si>
    <t>Professional Practice
Rating Options</t>
  </si>
  <si>
    <t>Select or Leave Blank</t>
  </si>
  <si>
    <t>Type information here or leave blank.</t>
  </si>
  <si>
    <t>Are you satisfied with the Professional Practice Rating Scale?  Select "Yes" or "No" from the dropdown menu in the cell below.</t>
  </si>
  <si>
    <t>Select Yes or No</t>
  </si>
  <si>
    <t>Informal Observation #1</t>
  </si>
  <si>
    <t>Observation Notes:</t>
  </si>
  <si>
    <t>Observation Feedback:</t>
  </si>
  <si>
    <t>Enter text here or leave blank.</t>
  </si>
  <si>
    <t>Informal Observation #4</t>
  </si>
  <si>
    <t>Informal Observation #3</t>
  </si>
  <si>
    <t>Informal Observation #2</t>
  </si>
  <si>
    <t>Note that there are gray worksheets after the worksheet titled "Summative &amp; Signatures."  The gray colored worksheets are optional but can be used for 1) recording information from formal observations, 2) recording information from informal observations, and 3) managing the goal development process.</t>
  </si>
  <si>
    <t>Professional_Practice</t>
  </si>
  <si>
    <t>Self_Evaluation</t>
  </si>
  <si>
    <t>Local_Component</t>
  </si>
  <si>
    <t>Standards_%</t>
  </si>
  <si>
    <t>The total for Professional Practice and Self-Evaluation must be at least 50%.  For school years 2012-2013 and 2013-14, the Assessments percent must be at least 25%.  For school years 2014-2015 and beyond, the Assessments percent must be at least 30%.</t>
  </si>
  <si>
    <t>Final Summative Rating</t>
  </si>
  <si>
    <t>Final Rating Table</t>
  </si>
  <si>
    <t>Optional:  Enter text or leave blank.</t>
  </si>
  <si>
    <t>Sum of Professional Practice &amp; Self-Evaluation Must Be at Least 50%:</t>
  </si>
  <si>
    <t>Select the worksheet titled "Strengths &amp; Areas for Growth"</t>
  </si>
  <si>
    <t>3) Enter the "Areas for Growth" into the appropriate cells.</t>
  </si>
  <si>
    <t>Hold the 'control key' down on your keyboard and left click on each of the worksheets you want to print.</t>
  </si>
  <si>
    <r>
      <t xml:space="preserve">This worksheet is locked but without a password so that you can alter the column width, row height, and font sizes.  However, </t>
    </r>
    <r>
      <rPr>
        <b/>
        <u/>
        <sz val="14"/>
        <color rgb="FF000000"/>
        <rFont val="Calibri"/>
        <family val="2"/>
        <scheme val="minor"/>
      </rPr>
      <t>other changes are strongly discouraged</t>
    </r>
    <r>
      <rPr>
        <sz val="14"/>
        <color rgb="FF000000"/>
        <rFont val="Calibri"/>
        <family val="2"/>
        <scheme val="minor"/>
      </rPr>
      <t xml:space="preserve"> as they will create issues with how this program works.</t>
    </r>
  </si>
  <si>
    <r>
      <t xml:space="preserve">This worksheet is locked but without a password so that you can alter the column width, row height, and font sizes.  However, </t>
    </r>
    <r>
      <rPr>
        <b/>
        <u/>
        <sz val="12"/>
        <color rgb="FF000000"/>
        <rFont val="Times New Roman"/>
        <family val="1"/>
      </rPr>
      <t>other changes are strongly discouraged</t>
    </r>
    <r>
      <rPr>
        <sz val="12"/>
        <color rgb="FF000000"/>
        <rFont val="Times New Roman"/>
        <family val="1"/>
      </rPr>
      <t xml:space="preserve"> as they will create issues with how this program works.  Excel does have some limitations on the amount of text it will display and/or print in a cell but you can alter the row height and/or font size to accommodate the display of additioanl text.  You can also make the font smaller to allow for the display of more text in each cell.  Please note that this will alter the way this page prints and it may take additional formatting to print to your desired specifications.</t>
    </r>
  </si>
  <si>
    <t>Total Points</t>
  </si>
  <si>
    <r>
      <t xml:space="preserve">Columns A through E should be completed at the beginning of the evaluation cycle.  Column F should be completed at the end of the evaluation cycle.  The evaluator should use sources such as the Principal's self-evaluation, the Principal's evaluation from the previous year, student achieveemnt results, the Principal's goals from the previous year, etc. to determine the goals that are entered on this worksheet.
</t>
    </r>
    <r>
      <rPr>
        <b/>
        <sz val="12"/>
        <color rgb="FF000000"/>
        <rFont val="Times New Roman"/>
        <family val="1"/>
      </rPr>
      <t>This worksheet is locked but without a password so that you can alter the column width, row height, and font sizes.</t>
    </r>
    <r>
      <rPr>
        <sz val="12"/>
        <color rgb="FF000000"/>
        <rFont val="Times New Roman"/>
        <family val="1"/>
      </rPr>
      <t xml:space="preserve">  However, other changes are strongly discouraged as they will create issues with how this program works.  Excel does have some limitations on the amount of text it will display and/or print in a cell but you can alter the row height and/or font size to accommodate the display of additioanl text.  You can also make the font smaller to allow for the display of more text in each cell.  Please note that this will alter the way this page prints and it may take additional formatting to print to your desired specifications.</t>
    </r>
  </si>
  <si>
    <t>Enter Principal Name Here</t>
  </si>
  <si>
    <t>Enter School Name Here</t>
  </si>
  <si>
    <t>© 2014</t>
  </si>
  <si>
    <t>Reading Student Achievement Goal</t>
  </si>
  <si>
    <t>SEL / Climate Goal</t>
  </si>
  <si>
    <t>Type Goal Here</t>
  </si>
  <si>
    <t>Math
Student Achievement Goal</t>
  </si>
  <si>
    <t>Enter the measure or assessment being used here.</t>
  </si>
  <si>
    <t>Enter the measure(s) or assessment(s) being used here.</t>
  </si>
  <si>
    <t>Measure(s) or Assessments(s)</t>
  </si>
  <si>
    <t>Goal(s)</t>
  </si>
  <si>
    <r>
      <t xml:space="preserve">This form is designed for Principals to develop goals </t>
    </r>
    <r>
      <rPr>
        <b/>
        <i/>
        <u/>
        <sz val="12"/>
        <color rgb="FF000000"/>
        <rFont val="Times New Roman"/>
        <family val="1"/>
      </rPr>
      <t>in response to</t>
    </r>
    <r>
      <rPr>
        <i/>
        <sz val="12"/>
        <color rgb="FF000000"/>
        <rFont val="Times New Roman"/>
        <family val="1"/>
      </rPr>
      <t xml:space="preserve"> all of the data in the self-evaluation, principal evaluation, and/or other data sources (e.g., information from the worksheets titlted "Assessment Eval Tool", "Strengths &amp; Areas for Growth", "Formal Observation Matrix", and "Informal Observation Matrix".</t>
    </r>
  </si>
  <si>
    <t>Select Preset Objective From List</t>
  </si>
  <si>
    <t>Overall Professional Practice Rating</t>
  </si>
  <si>
    <r>
      <t xml:space="preserve">1. Enter a desired weight % for </t>
    </r>
    <r>
      <rPr>
        <b/>
        <u/>
        <sz val="10"/>
        <color rgb="FF000000"/>
        <rFont val="Calibri"/>
        <family val="2"/>
        <scheme val="minor"/>
      </rPr>
      <t>Professional Practice</t>
    </r>
    <r>
      <rPr>
        <b/>
        <sz val="10"/>
        <color rgb="FF000000"/>
        <rFont val="Calibri"/>
        <family val="2"/>
        <scheme val="minor"/>
      </rPr>
      <t xml:space="preserve"> (must be greater than 49% but less than 76%).  See note to right for more details.
2. Enter a desired weight % for </t>
    </r>
    <r>
      <rPr>
        <b/>
        <u/>
        <sz val="10"/>
        <color rgb="FF000000"/>
        <rFont val="Calibri"/>
        <family val="2"/>
        <scheme val="minor"/>
      </rPr>
      <t>Assessments</t>
    </r>
    <r>
      <rPr>
        <b/>
        <sz val="10"/>
        <color rgb="FF000000"/>
        <rFont val="Calibri"/>
        <family val="2"/>
        <scheme val="minor"/>
      </rPr>
      <t xml:space="preserve"> (must be greater than 24% but less than 51%).  See note to right for more details.
3. Enter desired weight % for </t>
    </r>
    <r>
      <rPr>
        <b/>
        <u/>
        <sz val="10"/>
        <color rgb="FF000000"/>
        <rFont val="Calibri"/>
        <family val="2"/>
        <scheme val="minor"/>
      </rPr>
      <t>Additional Local Component</t>
    </r>
    <r>
      <rPr>
        <b/>
        <sz val="10"/>
        <color rgb="FF000000"/>
        <rFont val="Calibri"/>
        <family val="2"/>
        <scheme val="minor"/>
      </rPr>
      <t xml:space="preserve"> #1, Additional Local Component #2, and/or Self-Evaluation.  Select 0% if this does not apply.  The total % for Local Component(s) should not be more than 20%. 
4. Make sure that the percent total for the desired weight is 100%.
5. Select the drop down menu and select a response to whether the principal completed the required self-evaluation.
6. Select the drop down menu and select a rating for the quality of the self-assessment.
7. Type comments about the self-assessment (if any) in the provided space.  The Self-Assessment comments are optional.  Remove text and leave blank if you have no comments to enter.
8. Type the employment recommendation in the space provided.</t>
    </r>
  </si>
  <si>
    <t>Weighting for Final Rating Notes</t>
  </si>
  <si>
    <t>Goals Development Matrix</t>
  </si>
  <si>
    <t>1) Enter the "Strengths" into the appropriate cells.</t>
  </si>
  <si>
    <t>Determine your preferred Professional Practice rating scale on the worksheet titled "Prof Practice Rating Scale."</t>
  </si>
  <si>
    <t>Goal Achievement Level</t>
  </si>
  <si>
    <t>No later than March 1 of each year, or June 1 of each year for schools located in CPS, each principal or, as applicable, assistant principal shall complete a self-­‐assessment that is aligned to the rubric to be used to evaluate professional practice. The self-­‐ assessment shall be used as one input in determining a principal’s or assistant principal’s professional practice rating.</t>
  </si>
  <si>
    <r>
      <rPr>
        <b/>
        <u/>
        <sz val="10"/>
        <color rgb="FF000000"/>
        <rFont val="Calibri"/>
        <family val="2"/>
        <scheme val="minor"/>
      </rPr>
      <t xml:space="preserve">Section 50.310 Student Growth Components
</t>
    </r>
    <r>
      <rPr>
        <i/>
        <sz val="10"/>
        <color rgb="FF000000"/>
        <rFont val="Calibri"/>
        <family val="2"/>
        <scheme val="minor"/>
      </rPr>
      <t xml:space="preserve">
Each school district shall provide for the use in the performance evaluation plan of data and indicators on student growth as a significant factor in rating principal or, as applicable, assistant principal performance. (Sections 24A-15 and 34-8 of the School Code) For the purpose of this Subpart D, “significant factor” shall represent at least 30 percent of the performance evaluation rating assigned, except as otherwise provided in subsection (a) of this Section.
a) Student growth shall represent at least 25 percent of a principal’s or assistant principal’s performance evaluation rating in the first and second years of a school district’s implementation of a performance evaluation system under Section 50.20 of this Part (for example, 2012-13 and 2013-14 schools years for a school district with a 2012-13 implementation date). Thereafter, student growth shall represent at least 30 percent of the rating assigned.
No later than March 1 of each year, or June 1 of each year for schools located in CPS, each principal or, as applicable, assistant principal shall complete a self‐assessment that is aligned to the rubric to be used to evaluate professional practice. The self­assessment shall be used as one input in determining a principal’s or assistant principal’s professional practice rating.</t>
    </r>
  </si>
  <si>
    <t>Enter District Name Here</t>
  </si>
  <si>
    <t>Enter Evaluator Name Here</t>
  </si>
  <si>
    <t>Enter School Year Here</t>
  </si>
  <si>
    <t>Select the worksheet titled "Goals Matrix" and enter the necessary information in the red cells.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</si>
</sst>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0.0%"/>
    <numFmt numFmtId="165" formatCode="0.000"/>
    <numFmt numFmtId="166" formatCode="0.0"/>
    <numFmt numFmtId="167" formatCode="mm/dd/yy;@"/>
    <numFmt numFmtId="168" formatCode="#,##0.0000_);[Red]\(#,##0.0000\)"/>
  </numFmts>
  <fonts count="86" x14ac:knownFonts="1">
    <font>
      <sz val="10"/>
      <color rgb="FF000000"/>
      <name val="Times New Roman"/>
      <charset val="204"/>
    </font>
    <font>
      <sz val="10"/>
      <color rgb="FF000000"/>
      <name val="Times New Roman"/>
      <family val="1"/>
    </font>
    <font>
      <sz val="10"/>
      <color rgb="FF000000"/>
      <name val="Calibri"/>
      <family val="2"/>
      <scheme val="minor"/>
    </font>
    <font>
      <sz val="10"/>
      <color rgb="FF231F20"/>
      <name val="Calibri"/>
      <family val="2"/>
      <scheme val="minor"/>
    </font>
    <font>
      <b/>
      <sz val="12"/>
      <color theme="0"/>
      <name val="Calibri"/>
      <family val="2"/>
      <scheme val="minor"/>
    </font>
    <font>
      <b/>
      <sz val="10"/>
      <color rgb="FF231F20"/>
      <name val="Calibri"/>
      <family val="2"/>
      <scheme val="minor"/>
    </font>
    <font>
      <b/>
      <sz val="10"/>
      <color rgb="FF000000"/>
      <name val="Calibri"/>
      <family val="2"/>
      <scheme val="minor"/>
    </font>
    <font>
      <i/>
      <sz val="12"/>
      <color theme="1"/>
      <name val="Calibri"/>
      <family val="2"/>
      <scheme val="minor"/>
    </font>
    <font>
      <sz val="8"/>
      <color rgb="FF211D1E"/>
      <name val="Calibri"/>
      <family val="34"/>
    </font>
    <font>
      <sz val="8"/>
      <name val="Cambria"/>
      <family val="18"/>
    </font>
    <font>
      <sz val="10"/>
      <color rgb="FF211D1E"/>
      <name val="Calibri"/>
      <family val="34"/>
    </font>
    <font>
      <sz val="10"/>
      <color rgb="FF000000"/>
      <name val="Calibri"/>
      <family val="34"/>
      <scheme val="minor"/>
    </font>
    <font>
      <sz val="10"/>
      <color rgb="FF231F20"/>
      <name val="Calibri"/>
      <family val="34"/>
      <scheme val="minor"/>
    </font>
    <font>
      <b/>
      <sz val="10"/>
      <color rgb="FF211D1E"/>
      <name val="Calibri"/>
      <family val="2"/>
    </font>
    <font>
      <sz val="10"/>
      <color rgb="FF211D1E"/>
      <name val="Times New Roman"/>
      <family val="18"/>
    </font>
    <font>
      <sz val="10"/>
      <name val="Times New Roman"/>
      <family val="18"/>
    </font>
    <font>
      <sz val="10"/>
      <name val="Calibri"/>
      <family val="34"/>
    </font>
    <font>
      <sz val="10"/>
      <color rgb="FF231F20"/>
      <name val="Calibri"/>
      <family val="2"/>
    </font>
    <font>
      <b/>
      <sz val="10"/>
      <color rgb="FFFFFF00"/>
      <name val="Times New Roman"/>
      <family val="1"/>
    </font>
    <font>
      <b/>
      <u/>
      <sz val="16"/>
      <name val="Calibri"/>
      <family val="2"/>
      <scheme val="minor"/>
    </font>
    <font>
      <b/>
      <sz val="10"/>
      <name val="Calibri"/>
      <family val="2"/>
      <scheme val="minor"/>
    </font>
    <font>
      <sz val="12"/>
      <color rgb="FF000000"/>
      <name val="Calibri"/>
      <family val="2"/>
      <scheme val="minor"/>
    </font>
    <font>
      <u/>
      <sz val="10"/>
      <color theme="10"/>
      <name val="Times New Roman"/>
      <family val="1"/>
    </font>
    <font>
      <sz val="12"/>
      <color rgb="FF000000"/>
      <name val="Times New Roman"/>
      <family val="1"/>
    </font>
    <font>
      <sz val="14"/>
      <color rgb="FF000000"/>
      <name val="Calibri"/>
      <family val="2"/>
      <scheme val="minor"/>
    </font>
    <font>
      <b/>
      <sz val="16"/>
      <color theme="4" tint="-0.499984740745262"/>
      <name val="Calibri"/>
      <family val="2"/>
      <scheme val="minor"/>
    </font>
    <font>
      <i/>
      <sz val="10"/>
      <name val="Calibri"/>
      <family val="2"/>
      <scheme val="minor"/>
    </font>
    <font>
      <b/>
      <sz val="10"/>
      <color rgb="FF000000"/>
      <name val="Times New Roman"/>
      <family val="1"/>
    </font>
    <font>
      <b/>
      <sz val="12"/>
      <color rgb="FF000000"/>
      <name val="Times New Roman"/>
      <family val="1"/>
    </font>
    <font>
      <b/>
      <sz val="12"/>
      <color theme="1"/>
      <name val="Calibri"/>
      <family val="2"/>
      <scheme val="minor"/>
    </font>
    <font>
      <b/>
      <sz val="12"/>
      <color rgb="FF000000"/>
      <name val="Calibri"/>
      <family val="2"/>
      <scheme val="minor"/>
    </font>
    <font>
      <b/>
      <sz val="12"/>
      <color rgb="FF231F20"/>
      <name val="Calibri"/>
      <family val="2"/>
      <scheme val="minor"/>
    </font>
    <font>
      <b/>
      <u/>
      <sz val="12"/>
      <color rgb="FF000000"/>
      <name val="Calibri"/>
      <family val="2"/>
      <scheme val="minor"/>
    </font>
    <font>
      <b/>
      <u/>
      <sz val="16"/>
      <color rgb="FF000000"/>
      <name val="Calibri"/>
      <family val="2"/>
      <scheme val="minor"/>
    </font>
    <font>
      <sz val="9"/>
      <color indexed="81"/>
      <name val="Tahoma"/>
      <family val="2"/>
    </font>
    <font>
      <b/>
      <u/>
      <sz val="9"/>
      <color indexed="81"/>
      <name val="Tahoma"/>
      <family val="2"/>
    </font>
    <font>
      <b/>
      <u/>
      <sz val="12"/>
      <name val="Calibri"/>
      <family val="2"/>
      <scheme val="minor"/>
    </font>
    <font>
      <sz val="10"/>
      <color rgb="FF000000"/>
      <name val="Times New Roman"/>
      <family val="1"/>
    </font>
    <font>
      <b/>
      <sz val="9"/>
      <color indexed="81"/>
      <name val="Tahoma"/>
      <family val="2"/>
    </font>
    <font>
      <b/>
      <u/>
      <sz val="12"/>
      <color theme="0"/>
      <name val="Calibri"/>
      <family val="2"/>
      <scheme val="minor"/>
    </font>
    <font>
      <sz val="12"/>
      <color theme="0"/>
      <name val="Calibri"/>
      <family val="2"/>
      <scheme val="minor"/>
    </font>
    <font>
      <b/>
      <sz val="16"/>
      <color theme="0"/>
      <name val="Calibri"/>
      <family val="2"/>
      <scheme val="minor"/>
    </font>
    <font>
      <sz val="10"/>
      <color rgb="FF000000"/>
      <name val="Calibri"/>
      <family val="2"/>
    </font>
    <font>
      <sz val="16"/>
      <color rgb="FF000000"/>
      <name val="Calibri"/>
      <family val="2"/>
      <scheme val="minor"/>
    </font>
    <font>
      <i/>
      <sz val="10"/>
      <color rgb="FF000000"/>
      <name val="Calibri"/>
      <family val="2"/>
      <scheme val="minor"/>
    </font>
    <font>
      <b/>
      <sz val="14"/>
      <color theme="0"/>
      <name val="Calibri"/>
      <family val="2"/>
      <scheme val="minor"/>
    </font>
    <font>
      <b/>
      <u/>
      <sz val="10"/>
      <color rgb="FF000000"/>
      <name val="Calibri"/>
      <family val="2"/>
      <scheme val="minor"/>
    </font>
    <font>
      <sz val="10"/>
      <color theme="1"/>
      <name val="Calibri"/>
      <family val="2"/>
      <scheme val="minor"/>
    </font>
    <font>
      <b/>
      <sz val="12"/>
      <color theme="4" tint="-0.499984740745262"/>
      <name val="Calibri"/>
      <family val="2"/>
      <scheme val="minor"/>
    </font>
    <font>
      <b/>
      <u/>
      <sz val="20"/>
      <color rgb="FFFFFF00"/>
      <name val="Calibri"/>
      <family val="2"/>
      <scheme val="minor"/>
    </font>
    <font>
      <b/>
      <sz val="10"/>
      <color theme="0"/>
      <name val="Times New Roman"/>
      <family val="1"/>
    </font>
    <font>
      <b/>
      <u/>
      <sz val="11"/>
      <name val="Calibri"/>
      <family val="2"/>
      <scheme val="minor"/>
    </font>
    <font>
      <sz val="11"/>
      <color rgb="FF000000"/>
      <name val="Calibri"/>
      <family val="2"/>
      <scheme val="minor"/>
    </font>
    <font>
      <u/>
      <sz val="11"/>
      <color theme="10"/>
      <name val="Calibri"/>
      <family val="2"/>
      <scheme val="minor"/>
    </font>
    <font>
      <sz val="11"/>
      <name val="Calibri"/>
      <family val="2"/>
      <scheme val="minor"/>
    </font>
    <font>
      <sz val="10"/>
      <name val="Calibri"/>
      <family val="2"/>
      <scheme val="minor"/>
    </font>
    <font>
      <b/>
      <i/>
      <sz val="10"/>
      <name val="Calibri"/>
      <family val="2"/>
      <scheme val="minor"/>
    </font>
    <font>
      <b/>
      <sz val="12"/>
      <color rgb="FF000000"/>
      <name val="Calibri"/>
      <family val="2"/>
    </font>
    <font>
      <b/>
      <sz val="10"/>
      <color rgb="FF000000"/>
      <name val="Calibri"/>
      <family val="2"/>
    </font>
    <font>
      <i/>
      <sz val="10"/>
      <color rgb="FF000000"/>
      <name val="Calibri"/>
      <family val="2"/>
    </font>
    <font>
      <b/>
      <sz val="12"/>
      <color theme="0"/>
      <name val="Calibri"/>
      <family val="2"/>
    </font>
    <font>
      <b/>
      <sz val="10"/>
      <color theme="0"/>
      <name val="Calibri"/>
      <family val="2"/>
      <scheme val="minor"/>
    </font>
    <font>
      <u/>
      <sz val="10"/>
      <color theme="10"/>
      <name val="Calibri"/>
      <family val="2"/>
      <scheme val="minor"/>
    </font>
    <font>
      <sz val="14"/>
      <color theme="0"/>
      <name val="Calibri"/>
      <family val="2"/>
      <scheme val="minor"/>
    </font>
    <font>
      <b/>
      <u/>
      <sz val="14"/>
      <color theme="0"/>
      <name val="Calibri"/>
      <family val="2"/>
      <scheme val="minor"/>
    </font>
    <font>
      <b/>
      <sz val="10"/>
      <color theme="1"/>
      <name val="Calibri"/>
      <family val="2"/>
      <scheme val="minor"/>
    </font>
    <font>
      <b/>
      <u/>
      <sz val="10"/>
      <color theme="0"/>
      <name val="Calibri"/>
      <family val="2"/>
      <scheme val="minor"/>
    </font>
    <font>
      <b/>
      <sz val="12"/>
      <name val="Calibri"/>
      <family val="2"/>
      <scheme val="minor"/>
    </font>
    <font>
      <b/>
      <sz val="8"/>
      <color rgb="FF231F20"/>
      <name val="Calibri"/>
      <family val="2"/>
      <scheme val="minor"/>
    </font>
    <font>
      <b/>
      <u/>
      <sz val="10"/>
      <color rgb="FF000000"/>
      <name val="Times New Roman"/>
      <family val="1"/>
    </font>
    <font>
      <sz val="8"/>
      <color rgb="FF231F20"/>
      <name val="Calibri"/>
      <family val="2"/>
      <scheme val="minor"/>
    </font>
    <font>
      <b/>
      <u/>
      <sz val="8"/>
      <color indexed="81"/>
      <name val="Tahoma"/>
      <family val="2"/>
    </font>
    <font>
      <sz val="8"/>
      <color indexed="81"/>
      <name val="Tahoma"/>
      <family val="2"/>
    </font>
    <font>
      <sz val="10"/>
      <color theme="0"/>
      <name val="Times New Roman"/>
      <family val="1"/>
    </font>
    <font>
      <b/>
      <sz val="16"/>
      <color rgb="FF000000"/>
      <name val="Times New Roman"/>
      <family val="1"/>
    </font>
    <font>
      <sz val="12"/>
      <name val="Calibri"/>
      <family val="2"/>
      <scheme val="minor"/>
    </font>
    <font>
      <u/>
      <sz val="12"/>
      <color theme="10"/>
      <name val="Calibri"/>
      <family val="2"/>
      <scheme val="minor"/>
    </font>
    <font>
      <b/>
      <u/>
      <sz val="12"/>
      <color rgb="FF000000"/>
      <name val="Times New Roman"/>
      <family val="1"/>
    </font>
    <font>
      <b/>
      <i/>
      <sz val="12"/>
      <color rgb="FF000000"/>
      <name val="Calibri"/>
      <family val="2"/>
      <scheme val="minor"/>
    </font>
    <font>
      <b/>
      <u/>
      <sz val="14"/>
      <color rgb="FF000000"/>
      <name val="Calibri"/>
      <family val="2"/>
      <scheme val="minor"/>
    </font>
    <font>
      <i/>
      <sz val="12"/>
      <color rgb="FF000000"/>
      <name val="Times New Roman"/>
      <family val="1"/>
    </font>
    <font>
      <b/>
      <i/>
      <u/>
      <sz val="12"/>
      <color rgb="FF000000"/>
      <name val="Times New Roman"/>
      <family val="1"/>
    </font>
    <font>
      <sz val="11"/>
      <color indexed="81"/>
      <name val="Calibri"/>
      <family val="2"/>
      <scheme val="minor"/>
    </font>
    <font>
      <b/>
      <u/>
      <sz val="11"/>
      <color indexed="81"/>
      <name val="Calibri"/>
      <family val="2"/>
      <scheme val="minor"/>
    </font>
    <font>
      <sz val="8"/>
      <color rgb="FF000000"/>
      <name val="Calibri"/>
      <family val="2"/>
      <scheme val="minor"/>
    </font>
    <font>
      <sz val="8"/>
      <name val="Times New Roman"/>
    </font>
  </fonts>
  <fills count="20">
    <fill>
      <patternFill patternType="none"/>
    </fill>
    <fill>
      <patternFill patternType="gray125"/>
    </fill>
    <fill>
      <patternFill patternType="solid">
        <fgColor rgb="FFFFFFFF"/>
      </patternFill>
    </fill>
    <fill>
      <patternFill patternType="solid">
        <fgColor rgb="FFECF7FA"/>
      </patternFill>
    </fill>
    <fill>
      <patternFill patternType="solid">
        <fgColor theme="1"/>
        <bgColor indexed="64"/>
      </patternFill>
    </fill>
    <fill>
      <patternFill patternType="solid">
        <fgColor theme="0" tint="-0.14999847407452621"/>
        <bgColor indexed="64"/>
      </patternFill>
    </fill>
    <fill>
      <patternFill patternType="solid">
        <fgColor theme="5" tint="-0.499984740745262"/>
        <bgColor indexed="64"/>
      </patternFill>
    </fill>
    <fill>
      <patternFill patternType="solid">
        <fgColor rgb="FFFFFF00"/>
        <bgColor indexed="64"/>
      </patternFill>
    </fill>
    <fill>
      <patternFill patternType="solid">
        <fgColor theme="4" tint="-0.249977111117893"/>
        <bgColor indexed="64"/>
      </patternFill>
    </fill>
    <fill>
      <patternFill patternType="solid">
        <fgColor theme="4" tint="0.79998168889431442"/>
        <bgColor indexed="64"/>
      </patternFill>
    </fill>
    <fill>
      <patternFill patternType="solid">
        <fgColor rgb="FFFFFFCC"/>
        <bgColor indexed="64"/>
      </patternFill>
    </fill>
    <fill>
      <patternFill patternType="solid">
        <fgColor rgb="FFCCFFFF"/>
        <bgColor indexed="64"/>
      </patternFill>
    </fill>
    <fill>
      <patternFill patternType="solid">
        <fgColor theme="0"/>
        <bgColor indexed="64"/>
      </patternFill>
    </fill>
    <fill>
      <patternFill patternType="solid">
        <fgColor rgb="FFE5E5E5"/>
        <bgColor indexed="64"/>
      </patternFill>
    </fill>
    <fill>
      <patternFill patternType="solid">
        <fgColor rgb="FFFF0000"/>
        <bgColor indexed="64"/>
      </patternFill>
    </fill>
    <fill>
      <patternFill patternType="solid">
        <fgColor theme="3"/>
        <bgColor indexed="64"/>
      </patternFill>
    </fill>
    <fill>
      <patternFill patternType="solid">
        <fgColor theme="3" tint="-0.249977111117893"/>
        <bgColor indexed="64"/>
      </patternFill>
    </fill>
    <fill>
      <patternFill patternType="solid">
        <fgColor theme="3" tint="0.79998168889431442"/>
        <bgColor indexed="64"/>
      </patternFill>
    </fill>
    <fill>
      <patternFill patternType="solid">
        <fgColor theme="0" tint="-0.249977111117893"/>
        <bgColor indexed="64"/>
      </patternFill>
    </fill>
    <fill>
      <patternFill patternType="solid">
        <fgColor theme="0" tint="-4.9989318521683403E-2"/>
        <bgColor indexed="64"/>
      </patternFill>
    </fill>
  </fills>
  <borders count="39">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right style="thin">
        <color auto="1"/>
      </right>
      <top/>
      <bottom style="thin">
        <color auto="1"/>
      </bottom>
      <diagonal/>
    </border>
    <border>
      <left/>
      <right/>
      <top style="thin">
        <color auto="1"/>
      </top>
      <bottom/>
      <diagonal/>
    </border>
    <border>
      <left/>
      <right/>
      <top/>
      <bottom style="thin">
        <color auto="1"/>
      </bottom>
      <diagonal/>
    </border>
    <border>
      <left style="thin">
        <color auto="1"/>
      </left>
      <right style="thin">
        <color auto="1"/>
      </right>
      <top/>
      <bottom/>
      <diagonal/>
    </border>
    <border>
      <left style="thin">
        <color auto="1"/>
      </left>
      <right/>
      <top style="thin">
        <color auto="1"/>
      </top>
      <bottom style="medium">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style="medium">
        <color auto="1"/>
      </left>
      <right/>
      <top style="medium">
        <color auto="1"/>
      </top>
      <bottom/>
      <diagonal/>
    </border>
    <border>
      <left/>
      <right/>
      <top style="medium">
        <color auto="1"/>
      </top>
      <bottom/>
      <diagonal/>
    </border>
    <border>
      <left/>
      <right/>
      <top style="thick">
        <color theme="4" tint="-0.24994659260841701"/>
      </top>
      <bottom/>
      <diagonal/>
    </border>
    <border>
      <left style="thin">
        <color auto="1"/>
      </left>
      <right/>
      <top style="thin">
        <color auto="1"/>
      </top>
      <bottom/>
      <diagonal/>
    </border>
    <border>
      <left/>
      <right style="thin">
        <color auto="1"/>
      </right>
      <top style="thin">
        <color auto="1"/>
      </top>
      <bottom/>
      <diagonal/>
    </border>
    <border>
      <left style="thin">
        <color auto="1"/>
      </left>
      <right/>
      <top/>
      <bottom/>
      <diagonal/>
    </border>
    <border>
      <left style="medium">
        <color auto="1"/>
      </left>
      <right style="thin">
        <color auto="1"/>
      </right>
      <top style="thin">
        <color auto="1"/>
      </top>
      <bottom style="thin">
        <color auto="1"/>
      </bottom>
      <diagonal/>
    </border>
    <border>
      <left style="medium">
        <color auto="1"/>
      </left>
      <right/>
      <top style="thin">
        <color auto="1"/>
      </top>
      <bottom style="thin">
        <color auto="1"/>
      </bottom>
      <diagonal/>
    </border>
    <border>
      <left style="medium">
        <color auto="1"/>
      </left>
      <right/>
      <top style="thin">
        <color auto="1"/>
      </top>
      <bottom style="medium">
        <color auto="1"/>
      </bottom>
      <diagonal/>
    </border>
    <border>
      <left/>
      <right style="thin">
        <color auto="1"/>
      </right>
      <top style="thin">
        <color auto="1"/>
      </top>
      <bottom style="medium">
        <color auto="1"/>
      </bottom>
      <diagonal/>
    </border>
    <border>
      <left style="medium">
        <color auto="1"/>
      </left>
      <right/>
      <top style="thin">
        <color auto="1"/>
      </top>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thin">
        <color auto="1"/>
      </left>
      <right/>
      <top/>
      <bottom style="thin">
        <color auto="1"/>
      </bottom>
      <diagonal/>
    </border>
    <border>
      <left/>
      <right style="thin">
        <color auto="1"/>
      </right>
      <top/>
      <bottom/>
      <diagonal/>
    </border>
    <border>
      <left style="medium">
        <color auto="1"/>
      </left>
      <right/>
      <top style="medium">
        <color auto="1"/>
      </top>
      <bottom style="thin">
        <color auto="1"/>
      </bottom>
      <diagonal/>
    </border>
    <border>
      <left/>
      <right/>
      <top style="medium">
        <color auto="1"/>
      </top>
      <bottom style="thin">
        <color auto="1"/>
      </bottom>
      <diagonal/>
    </border>
    <border>
      <left/>
      <right style="thin">
        <color auto="1"/>
      </right>
      <top style="medium">
        <color auto="1"/>
      </top>
      <bottom style="thin">
        <color auto="1"/>
      </bottom>
      <diagonal/>
    </border>
    <border>
      <left style="medium">
        <color auto="1"/>
      </left>
      <right style="thin">
        <color auto="1"/>
      </right>
      <top style="thin">
        <color auto="1"/>
      </top>
      <bottom/>
      <diagonal/>
    </border>
    <border>
      <left style="medium">
        <color auto="1"/>
      </left>
      <right style="medium">
        <color auto="1"/>
      </right>
      <top style="medium">
        <color auto="1"/>
      </top>
      <bottom style="medium">
        <color auto="1"/>
      </bottom>
      <diagonal/>
    </border>
    <border>
      <left style="medium">
        <color auto="1"/>
      </left>
      <right style="medium">
        <color auto="1"/>
      </right>
      <top style="medium">
        <color auto="1"/>
      </top>
      <bottom/>
      <diagonal/>
    </border>
    <border>
      <left style="medium">
        <color auto="1"/>
      </left>
      <right style="medium">
        <color auto="1"/>
      </right>
      <top/>
      <bottom/>
      <diagonal/>
    </border>
    <border>
      <left style="medium">
        <color auto="1"/>
      </left>
      <right style="medium">
        <color auto="1"/>
      </right>
      <top/>
      <bottom style="medium">
        <color auto="1"/>
      </bottom>
      <diagonal/>
    </border>
    <border>
      <left style="thin">
        <color auto="1"/>
      </left>
      <right/>
      <top/>
      <bottom style="medium">
        <color auto="1"/>
      </bottom>
      <diagonal/>
    </border>
    <border>
      <left/>
      <right style="thin">
        <color auto="1"/>
      </right>
      <top/>
      <bottom style="medium">
        <color auto="1"/>
      </bottom>
      <diagonal/>
    </border>
  </borders>
  <cellStyleXfs count="5">
    <xf numFmtId="0" fontId="0" fillId="0" borderId="0"/>
    <xf numFmtId="0" fontId="1" fillId="0" borderId="0"/>
    <xf numFmtId="0" fontId="22" fillId="0" borderId="0" applyNumberFormat="0" applyFill="0" applyBorder="0" applyAlignment="0" applyProtection="0"/>
    <xf numFmtId="9" fontId="37" fillId="0" borderId="0" applyFont="0" applyFill="0" applyBorder="0" applyAlignment="0" applyProtection="0"/>
    <xf numFmtId="9" fontId="1" fillId="0" borderId="0" applyFont="0" applyFill="0" applyBorder="0" applyAlignment="0" applyProtection="0"/>
  </cellStyleXfs>
  <cellXfs count="456">
    <xf numFmtId="0" fontId="0" fillId="2" borderId="0" xfId="0" applyFill="1" applyAlignment="1">
      <alignment horizontal="left" vertical="top"/>
    </xf>
    <xf numFmtId="0" fontId="2" fillId="2" borderId="0" xfId="0" applyFont="1" applyFill="1" applyAlignment="1" applyProtection="1">
      <alignment horizontal="left" vertical="top"/>
      <protection hidden="1"/>
    </xf>
    <xf numFmtId="0" fontId="0" fillId="2" borderId="0" xfId="0" applyFill="1" applyAlignment="1" applyProtection="1">
      <alignment horizontal="left" vertical="center" wrapText="1"/>
      <protection hidden="1"/>
    </xf>
    <xf numFmtId="0" fontId="1" fillId="2" borderId="0" xfId="0" applyFont="1" applyFill="1" applyAlignment="1" applyProtection="1">
      <alignment horizontal="center" vertical="center" wrapText="1"/>
      <protection hidden="1"/>
    </xf>
    <xf numFmtId="0" fontId="0" fillId="2" borderId="0" xfId="0" applyFill="1" applyAlignment="1" applyProtection="1">
      <alignment horizontal="left" vertical="top"/>
      <protection hidden="1"/>
    </xf>
    <xf numFmtId="0" fontId="21" fillId="2" borderId="0" xfId="0" applyFont="1" applyFill="1" applyAlignment="1" applyProtection="1">
      <alignment horizontal="right" vertical="center"/>
      <protection hidden="1"/>
    </xf>
    <xf numFmtId="0" fontId="21" fillId="2" borderId="0" xfId="0" applyFont="1" applyFill="1" applyAlignment="1" applyProtection="1">
      <alignment horizontal="left" vertical="top"/>
      <protection hidden="1"/>
    </xf>
    <xf numFmtId="0" fontId="23" fillId="2" borderId="0" xfId="0" applyFont="1" applyFill="1" applyAlignment="1" applyProtection="1">
      <alignment horizontal="left" vertical="top" wrapText="1"/>
      <protection hidden="1"/>
    </xf>
    <xf numFmtId="0" fontId="23" fillId="2" borderId="0" xfId="0" applyFont="1" applyFill="1" applyAlignment="1" applyProtection="1">
      <alignment horizontal="left" vertical="top"/>
      <protection hidden="1"/>
    </xf>
    <xf numFmtId="0" fontId="23" fillId="2" borderId="0" xfId="0" applyFont="1" applyFill="1" applyAlignment="1" applyProtection="1">
      <alignment horizontal="left" vertical="center" wrapText="1"/>
      <protection hidden="1"/>
    </xf>
    <xf numFmtId="0" fontId="2" fillId="2" borderId="0" xfId="0" applyFont="1" applyFill="1" applyAlignment="1" applyProtection="1">
      <alignment horizontal="center" vertical="top"/>
      <protection hidden="1"/>
    </xf>
    <xf numFmtId="0" fontId="27" fillId="2" borderId="0" xfId="0" applyFont="1" applyFill="1" applyAlignment="1" applyProtection="1">
      <alignment horizontal="left" vertical="top"/>
      <protection hidden="1"/>
    </xf>
    <xf numFmtId="0" fontId="29" fillId="0" borderId="1" xfId="0" applyFont="1" applyBorder="1" applyAlignment="1" applyProtection="1">
      <alignment horizontal="right" vertical="center" wrapText="1"/>
      <protection hidden="1"/>
    </xf>
    <xf numFmtId="2" fontId="36" fillId="0" borderId="1" xfId="0" applyNumberFormat="1" applyFont="1" applyBorder="1" applyAlignment="1" applyProtection="1">
      <alignment horizontal="center" vertical="center" wrapText="1"/>
      <protection hidden="1"/>
    </xf>
    <xf numFmtId="0" fontId="4" fillId="4" borderId="1" xfId="0" applyFont="1" applyFill="1" applyBorder="1" applyAlignment="1" applyProtection="1">
      <alignment horizontal="center" vertical="center" wrapText="1"/>
      <protection hidden="1"/>
    </xf>
    <xf numFmtId="0" fontId="20" fillId="2" borderId="1" xfId="0" applyFont="1" applyFill="1" applyBorder="1" applyAlignment="1" applyProtection="1">
      <alignment horizontal="center" vertical="center" wrapText="1"/>
      <protection hidden="1"/>
    </xf>
    <xf numFmtId="0" fontId="27" fillId="7" borderId="2" xfId="0" applyFont="1" applyFill="1" applyBorder="1" applyAlignment="1" applyProtection="1">
      <alignment horizontal="center" vertical="center" wrapText="1"/>
      <protection hidden="1"/>
    </xf>
    <xf numFmtId="2" fontId="27" fillId="7" borderId="4" xfId="0" applyNumberFormat="1" applyFont="1" applyFill="1" applyBorder="1" applyAlignment="1" applyProtection="1">
      <alignment horizontal="center" vertical="center" wrapText="1"/>
      <protection hidden="1"/>
    </xf>
    <xf numFmtId="0" fontId="20" fillId="0" borderId="1" xfId="0" applyFont="1" applyBorder="1" applyAlignment="1" applyProtection="1">
      <alignment horizontal="center" vertical="center" wrapText="1"/>
      <protection locked="0" hidden="1"/>
    </xf>
    <xf numFmtId="0" fontId="27" fillId="2" borderId="0" xfId="0" applyFont="1" applyFill="1" applyAlignment="1" applyProtection="1">
      <alignment horizontal="center" vertical="center" wrapText="1"/>
      <protection hidden="1"/>
    </xf>
    <xf numFmtId="0" fontId="0" fillId="0" borderId="0" xfId="0" applyAlignment="1" applyProtection="1">
      <alignment horizontal="left" vertical="top"/>
      <protection hidden="1"/>
    </xf>
    <xf numFmtId="0" fontId="6" fillId="4" borderId="1" xfId="0" applyFont="1" applyFill="1" applyBorder="1" applyAlignment="1" applyProtection="1">
      <alignment horizontal="left" vertical="top" wrapText="1"/>
      <protection hidden="1"/>
    </xf>
    <xf numFmtId="0" fontId="3" fillId="4" borderId="1" xfId="0" applyFont="1" applyFill="1" applyBorder="1" applyAlignment="1" applyProtection="1">
      <alignment horizontal="left" vertical="top" wrapText="1"/>
      <protection hidden="1"/>
    </xf>
    <xf numFmtId="0" fontId="2" fillId="4" borderId="1" xfId="0" applyFont="1" applyFill="1" applyBorder="1" applyAlignment="1" applyProtection="1">
      <alignment horizontal="left" vertical="top" wrapText="1"/>
      <protection hidden="1"/>
    </xf>
    <xf numFmtId="0" fontId="20" fillId="4" borderId="1" xfId="0" applyFont="1" applyFill="1" applyBorder="1" applyAlignment="1" applyProtection="1">
      <alignment horizontal="center" vertical="top" wrapText="1"/>
      <protection hidden="1"/>
    </xf>
    <xf numFmtId="0" fontId="5" fillId="4" borderId="1" xfId="0" applyFont="1" applyFill="1" applyBorder="1" applyAlignment="1" applyProtection="1">
      <alignment horizontal="left" vertical="top" wrapText="1"/>
      <protection hidden="1"/>
    </xf>
    <xf numFmtId="0" fontId="2" fillId="4" borderId="0" xfId="0" applyFont="1" applyFill="1" applyAlignment="1" applyProtection="1">
      <alignment horizontal="left" vertical="top"/>
      <protection hidden="1"/>
    </xf>
    <xf numFmtId="0" fontId="2" fillId="4" borderId="0" xfId="0" applyFont="1" applyFill="1" applyAlignment="1" applyProtection="1">
      <alignment horizontal="center" vertical="top"/>
      <protection hidden="1"/>
    </xf>
    <xf numFmtId="0" fontId="2" fillId="2" borderId="1" xfId="0" applyFont="1" applyFill="1" applyBorder="1" applyAlignment="1" applyProtection="1">
      <alignment horizontal="center" vertical="top"/>
      <protection hidden="1"/>
    </xf>
    <xf numFmtId="2" fontId="2" fillId="2" borderId="0" xfId="0" applyNumberFormat="1" applyFont="1" applyFill="1" applyAlignment="1" applyProtection="1">
      <alignment horizontal="left" vertical="top"/>
      <protection hidden="1"/>
    </xf>
    <xf numFmtId="9" fontId="2" fillId="2" borderId="0" xfId="0" applyNumberFormat="1" applyFont="1" applyFill="1" applyAlignment="1" applyProtection="1">
      <alignment horizontal="left" vertical="top"/>
      <protection hidden="1"/>
    </xf>
    <xf numFmtId="164" fontId="2" fillId="2" borderId="0" xfId="3" applyNumberFormat="1" applyFont="1" applyFill="1" applyBorder="1" applyAlignment="1" applyProtection="1">
      <alignment horizontal="left" vertical="top"/>
      <protection hidden="1"/>
    </xf>
    <xf numFmtId="0" fontId="27" fillId="2" borderId="0" xfId="0" applyFont="1" applyFill="1" applyAlignment="1" applyProtection="1">
      <alignment horizontal="left" vertical="top"/>
      <protection locked="0" hidden="1"/>
    </xf>
    <xf numFmtId="0" fontId="1" fillId="2" borderId="0" xfId="0" applyFont="1" applyFill="1" applyAlignment="1" applyProtection="1">
      <alignment horizontal="left" vertical="top"/>
      <protection hidden="1"/>
    </xf>
    <xf numFmtId="0" fontId="21" fillId="2" borderId="0" xfId="0" applyFont="1" applyFill="1" applyAlignment="1" applyProtection="1">
      <alignment horizontal="left" vertical="center"/>
      <protection hidden="1"/>
    </xf>
    <xf numFmtId="0" fontId="21" fillId="2" borderId="0" xfId="0" applyFont="1" applyFill="1" applyAlignment="1" applyProtection="1">
      <alignment vertical="top"/>
      <protection hidden="1"/>
    </xf>
    <xf numFmtId="0" fontId="21" fillId="2" borderId="0" xfId="0" applyFont="1" applyFill="1" applyAlignment="1" applyProtection="1">
      <alignment horizontal="left" vertical="top"/>
      <protection locked="0" hidden="1"/>
    </xf>
    <xf numFmtId="0" fontId="18" fillId="6" borderId="0" xfId="0" applyFont="1" applyFill="1" applyAlignment="1" applyProtection="1">
      <alignment horizontal="left" wrapText="1"/>
      <protection hidden="1"/>
    </xf>
    <xf numFmtId="0" fontId="18" fillId="6" borderId="0" xfId="0" applyFont="1" applyFill="1" applyAlignment="1" applyProtection="1">
      <alignment horizontal="center" wrapText="1"/>
      <protection hidden="1"/>
    </xf>
    <xf numFmtId="0" fontId="0" fillId="2" borderId="0" xfId="0" applyFill="1" applyAlignment="1" applyProtection="1">
      <alignment horizontal="left" wrapText="1"/>
      <protection hidden="1"/>
    </xf>
    <xf numFmtId="0" fontId="27" fillId="7" borderId="0" xfId="0" applyFont="1" applyFill="1" applyAlignment="1" applyProtection="1">
      <alignment horizontal="center" wrapText="1"/>
      <protection hidden="1"/>
    </xf>
    <xf numFmtId="0" fontId="1" fillId="2" borderId="0" xfId="0" applyFont="1" applyFill="1" applyAlignment="1" applyProtection="1">
      <alignment horizontal="left" wrapText="1"/>
      <protection hidden="1"/>
    </xf>
    <xf numFmtId="0" fontId="1" fillId="2" borderId="0" xfId="0" applyFont="1" applyFill="1" applyAlignment="1" applyProtection="1">
      <alignment horizontal="center" vertical="top"/>
      <protection hidden="1"/>
    </xf>
    <xf numFmtId="0" fontId="0" fillId="2" borderId="0" xfId="0" applyFill="1" applyAlignment="1" applyProtection="1">
      <alignment horizontal="center" vertical="top"/>
      <protection hidden="1"/>
    </xf>
    <xf numFmtId="40" fontId="0" fillId="2" borderId="0" xfId="0" applyNumberFormat="1" applyFill="1" applyAlignment="1" applyProtection="1">
      <alignment horizontal="center" vertical="top"/>
      <protection hidden="1"/>
    </xf>
    <xf numFmtId="0" fontId="0" fillId="7" borderId="0" xfId="0" applyFill="1" applyAlignment="1" applyProtection="1">
      <alignment horizontal="center" vertical="top"/>
      <protection hidden="1"/>
    </xf>
    <xf numFmtId="2" fontId="27" fillId="7" borderId="0" xfId="0" applyNumberFormat="1" applyFont="1" applyFill="1" applyAlignment="1" applyProtection="1">
      <alignment horizontal="center" vertical="top"/>
      <protection hidden="1"/>
    </xf>
    <xf numFmtId="0" fontId="0" fillId="7" borderId="0" xfId="0" applyFill="1" applyAlignment="1" applyProtection="1">
      <alignment horizontal="left" vertical="top"/>
      <protection hidden="1"/>
    </xf>
    <xf numFmtId="0" fontId="0" fillId="2" borderId="0" xfId="0" applyFill="1" applyAlignment="1" applyProtection="1">
      <alignment horizontal="right" vertical="top"/>
      <protection hidden="1"/>
    </xf>
    <xf numFmtId="0" fontId="1" fillId="2" borderId="0" xfId="0" applyFont="1" applyFill="1" applyAlignment="1" applyProtection="1">
      <alignment horizontal="right" vertical="top"/>
      <protection hidden="1"/>
    </xf>
    <xf numFmtId="2" fontId="1" fillId="2" borderId="0" xfId="0" applyNumberFormat="1" applyFont="1" applyFill="1" applyAlignment="1" applyProtection="1">
      <alignment horizontal="left" vertical="top"/>
      <protection hidden="1"/>
    </xf>
    <xf numFmtId="0" fontId="21" fillId="2" borderId="0" xfId="0" applyFont="1" applyFill="1" applyAlignment="1">
      <alignment horizontal="left" vertical="top" wrapText="1"/>
    </xf>
    <xf numFmtId="14" fontId="21" fillId="2" borderId="0" xfId="0" applyNumberFormat="1" applyFont="1" applyFill="1" applyAlignment="1">
      <alignment horizontal="left" vertical="top" wrapText="1"/>
    </xf>
    <xf numFmtId="0" fontId="30" fillId="2" borderId="0" xfId="0" applyFont="1" applyFill="1" applyAlignment="1">
      <alignment horizontal="right" vertical="center" wrapText="1"/>
    </xf>
    <xf numFmtId="0" fontId="21" fillId="2" borderId="1" xfId="0" applyFont="1" applyFill="1" applyBorder="1" applyAlignment="1" applyProtection="1">
      <alignment vertical="top" wrapText="1"/>
      <protection locked="0"/>
    </xf>
    <xf numFmtId="0" fontId="21" fillId="2" borderId="1" xfId="0" applyFont="1" applyFill="1" applyBorder="1" applyAlignment="1" applyProtection="1">
      <alignment horizontal="left" vertical="top" wrapText="1"/>
      <protection locked="0"/>
    </xf>
    <xf numFmtId="0" fontId="43" fillId="2" borderId="0" xfId="0" applyFont="1" applyFill="1" applyAlignment="1" applyProtection="1">
      <alignment horizontal="left" vertical="top"/>
      <protection hidden="1"/>
    </xf>
    <xf numFmtId="0" fontId="42" fillId="2" borderId="0" xfId="0" applyFont="1" applyFill="1" applyAlignment="1" applyProtection="1">
      <alignment horizontal="center" vertical="top"/>
      <protection hidden="1"/>
    </xf>
    <xf numFmtId="0" fontId="21" fillId="2" borderId="0" xfId="0" applyFont="1" applyFill="1" applyAlignment="1" applyProtection="1">
      <alignment horizontal="left" vertical="top" wrapText="1"/>
      <protection hidden="1"/>
    </xf>
    <xf numFmtId="0" fontId="21" fillId="2" borderId="6" xfId="0" applyFont="1" applyFill="1" applyBorder="1" applyAlignment="1" applyProtection="1">
      <alignment horizontal="left" vertical="top" wrapText="1"/>
      <protection locked="0"/>
    </xf>
    <xf numFmtId="0" fontId="2" fillId="2" borderId="0" xfId="0" applyFont="1" applyFill="1" applyAlignment="1" applyProtection="1">
      <alignment horizontal="left" vertical="top" wrapText="1"/>
      <protection hidden="1"/>
    </xf>
    <xf numFmtId="0" fontId="4" fillId="4" borderId="0" xfId="0" applyFont="1" applyFill="1" applyAlignment="1">
      <alignment horizontal="center" vertical="top" wrapText="1"/>
    </xf>
    <xf numFmtId="0" fontId="2" fillId="10" borderId="1" xfId="0" applyFont="1" applyFill="1" applyBorder="1" applyAlignment="1" applyProtection="1">
      <alignment vertical="top" wrapText="1"/>
      <protection locked="0"/>
    </xf>
    <xf numFmtId="0" fontId="2" fillId="10" borderId="1" xfId="0" applyFont="1" applyFill="1" applyBorder="1" applyAlignment="1">
      <alignment horizontal="left" vertical="top" wrapText="1"/>
    </xf>
    <xf numFmtId="0" fontId="21" fillId="2" borderId="1" xfId="0" applyFont="1" applyFill="1" applyBorder="1" applyAlignment="1">
      <alignment horizontal="left" vertical="top" wrapText="1"/>
    </xf>
    <xf numFmtId="0" fontId="32" fillId="2" borderId="1" xfId="0" applyFont="1" applyFill="1" applyBorder="1" applyAlignment="1" applyProtection="1">
      <alignment horizontal="left" vertical="center" wrapText="1"/>
      <protection locked="0"/>
    </xf>
    <xf numFmtId="14" fontId="32" fillId="2" borderId="1" xfId="0" applyNumberFormat="1" applyFont="1" applyFill="1" applyBorder="1" applyAlignment="1" applyProtection="1">
      <alignment horizontal="center" vertical="center" wrapText="1"/>
      <protection locked="0"/>
    </xf>
    <xf numFmtId="2" fontId="27" fillId="7" borderId="0" xfId="0" applyNumberFormat="1" applyFont="1" applyFill="1" applyAlignment="1" applyProtection="1">
      <alignment horizontal="left" vertical="top"/>
      <protection hidden="1"/>
    </xf>
    <xf numFmtId="0" fontId="0" fillId="8" borderId="0" xfId="0" applyFill="1" applyAlignment="1" applyProtection="1">
      <alignment horizontal="left" vertical="top"/>
      <protection hidden="1"/>
    </xf>
    <xf numFmtId="2" fontId="6" fillId="2" borderId="1" xfId="0" applyNumberFormat="1" applyFont="1" applyFill="1" applyBorder="1" applyAlignment="1" applyProtection="1">
      <alignment horizontal="center" vertical="top"/>
      <protection hidden="1"/>
    </xf>
    <xf numFmtId="165" fontId="6" fillId="2" borderId="1" xfId="0" applyNumberFormat="1" applyFont="1" applyFill="1" applyBorder="1" applyAlignment="1" applyProtection="1">
      <alignment horizontal="center" vertical="top"/>
      <protection hidden="1"/>
    </xf>
    <xf numFmtId="0" fontId="6" fillId="2" borderId="1" xfId="0" applyFont="1" applyFill="1" applyBorder="1" applyAlignment="1" applyProtection="1">
      <alignment horizontal="center" wrapText="1"/>
      <protection hidden="1"/>
    </xf>
    <xf numFmtId="0" fontId="6" fillId="2" borderId="1" xfId="0" applyFont="1" applyFill="1" applyBorder="1" applyAlignment="1" applyProtection="1">
      <alignment horizontal="center" vertical="center"/>
      <protection hidden="1"/>
    </xf>
    <xf numFmtId="2" fontId="6" fillId="2" borderId="1" xfId="0" applyNumberFormat="1" applyFont="1" applyFill="1" applyBorder="1" applyAlignment="1" applyProtection="1">
      <alignment horizontal="center" vertical="center" wrapText="1"/>
      <protection hidden="1"/>
    </xf>
    <xf numFmtId="10" fontId="6" fillId="2" borderId="1" xfId="0" applyNumberFormat="1" applyFont="1" applyFill="1" applyBorder="1" applyAlignment="1" applyProtection="1">
      <alignment horizontal="center" vertical="center" wrapText="1"/>
      <protection hidden="1"/>
    </xf>
    <xf numFmtId="165" fontId="6" fillId="2" borderId="1" xfId="0" applyNumberFormat="1" applyFont="1" applyFill="1" applyBorder="1" applyAlignment="1" applyProtection="1">
      <alignment horizontal="center" vertical="center" wrapText="1"/>
      <protection hidden="1"/>
    </xf>
    <xf numFmtId="0" fontId="24" fillId="10" borderId="0" xfId="0" applyFont="1" applyFill="1" applyAlignment="1" applyProtection="1">
      <alignment horizontal="center" vertical="center" wrapText="1"/>
      <protection hidden="1"/>
    </xf>
    <xf numFmtId="0" fontId="49" fillId="6" borderId="0" xfId="0" applyFont="1" applyFill="1" applyAlignment="1" applyProtection="1">
      <alignment horizontal="center" vertical="center"/>
      <protection hidden="1"/>
    </xf>
    <xf numFmtId="0" fontId="4" fillId="0" borderId="0" xfId="0" applyFont="1" applyAlignment="1" applyProtection="1">
      <alignment horizontal="center" vertical="center" wrapText="1"/>
      <protection hidden="1"/>
    </xf>
    <xf numFmtId="0" fontId="27" fillId="7" borderId="3" xfId="0" applyFont="1" applyFill="1" applyBorder="1" applyAlignment="1" applyProtection="1">
      <alignment horizontal="center" vertical="center" wrapText="1"/>
      <protection hidden="1"/>
    </xf>
    <xf numFmtId="0" fontId="31" fillId="5" borderId="1" xfId="0" applyFont="1" applyFill="1" applyBorder="1" applyAlignment="1" applyProtection="1">
      <alignment horizontal="center" vertical="center" wrapText="1"/>
      <protection hidden="1"/>
    </xf>
    <xf numFmtId="0" fontId="4" fillId="0" borderId="1" xfId="0" applyFont="1" applyBorder="1" applyAlignment="1" applyProtection="1">
      <alignment horizontal="center" vertical="center" wrapText="1"/>
      <protection hidden="1"/>
    </xf>
    <xf numFmtId="0" fontId="1" fillId="2" borderId="0" xfId="1" applyFill="1" applyAlignment="1" applyProtection="1">
      <alignment horizontal="left" vertical="top"/>
      <protection locked="0" hidden="1"/>
    </xf>
    <xf numFmtId="0" fontId="23" fillId="2" borderId="0" xfId="1" applyFont="1" applyFill="1" applyAlignment="1" applyProtection="1">
      <alignment horizontal="left" vertical="top"/>
      <protection hidden="1"/>
    </xf>
    <xf numFmtId="0" fontId="1" fillId="2" borderId="0" xfId="1" applyFill="1" applyAlignment="1" applyProtection="1">
      <alignment horizontal="left" vertical="top"/>
      <protection hidden="1"/>
    </xf>
    <xf numFmtId="0" fontId="2" fillId="2" borderId="0" xfId="1" applyFont="1" applyFill="1" applyAlignment="1" applyProtection="1">
      <alignment horizontal="left" vertical="top"/>
      <protection hidden="1"/>
    </xf>
    <xf numFmtId="0" fontId="21" fillId="2" borderId="0" xfId="1" applyFont="1" applyFill="1" applyAlignment="1" applyProtection="1">
      <alignment horizontal="left" vertical="top"/>
      <protection hidden="1"/>
    </xf>
    <xf numFmtId="0" fontId="52" fillId="0" borderId="0" xfId="1" applyFont="1" applyAlignment="1" applyProtection="1">
      <alignment horizontal="left" vertical="top"/>
      <protection hidden="1"/>
    </xf>
    <xf numFmtId="0" fontId="52" fillId="0" borderId="0" xfId="1" applyFont="1" applyAlignment="1" applyProtection="1">
      <alignment horizontal="left" vertical="top"/>
      <protection locked="0" hidden="1"/>
    </xf>
    <xf numFmtId="0" fontId="58" fillId="2" borderId="1" xfId="0" applyFont="1" applyFill="1" applyBorder="1" applyAlignment="1" applyProtection="1">
      <alignment horizontal="center" vertical="top" wrapText="1"/>
      <protection hidden="1"/>
    </xf>
    <xf numFmtId="0" fontId="42" fillId="2" borderId="1" xfId="0" applyFont="1" applyFill="1" applyBorder="1" applyAlignment="1" applyProtection="1">
      <alignment horizontal="left" vertical="top" wrapText="1"/>
      <protection hidden="1"/>
    </xf>
    <xf numFmtId="0" fontId="42" fillId="13" borderId="1" xfId="0" applyFont="1" applyFill="1" applyBorder="1" applyAlignment="1" applyProtection="1">
      <alignment horizontal="left" vertical="top" wrapText="1"/>
      <protection hidden="1"/>
    </xf>
    <xf numFmtId="0" fontId="42" fillId="2" borderId="1" xfId="0" applyFont="1" applyFill="1" applyBorder="1" applyAlignment="1" applyProtection="1">
      <alignment horizontal="justify" vertical="top" wrapText="1"/>
      <protection hidden="1"/>
    </xf>
    <xf numFmtId="0" fontId="1" fillId="2" borderId="0" xfId="0" applyFont="1" applyFill="1" applyAlignment="1" applyProtection="1">
      <alignment horizontal="left" vertical="top"/>
      <protection locked="0" hidden="1"/>
    </xf>
    <xf numFmtId="0" fontId="21" fillId="2" borderId="5" xfId="0" applyFont="1" applyFill="1" applyBorder="1" applyAlignment="1" applyProtection="1">
      <alignment horizontal="left" vertical="top" wrapText="1"/>
      <protection locked="0"/>
    </xf>
    <xf numFmtId="0" fontId="21" fillId="2" borderId="10" xfId="0" applyFont="1" applyFill="1" applyBorder="1" applyAlignment="1" applyProtection="1">
      <alignment horizontal="left" vertical="top" wrapText="1"/>
      <protection locked="0"/>
    </xf>
    <xf numFmtId="14" fontId="21" fillId="2" borderId="4" xfId="0" applyNumberFormat="1" applyFont="1" applyFill="1" applyBorder="1" applyAlignment="1" applyProtection="1">
      <alignment horizontal="center" vertical="top" wrapText="1"/>
      <protection locked="0"/>
    </xf>
    <xf numFmtId="0" fontId="62" fillId="0" borderId="0" xfId="2" applyFont="1" applyFill="1" applyBorder="1" applyAlignment="1" applyProtection="1">
      <alignment horizontal="center" vertical="top" wrapText="1"/>
      <protection locked="0" hidden="1"/>
    </xf>
    <xf numFmtId="0" fontId="0" fillId="2" borderId="0" xfId="0" applyFill="1" applyAlignment="1" applyProtection="1">
      <alignment horizontal="center" wrapText="1"/>
      <protection hidden="1"/>
    </xf>
    <xf numFmtId="0" fontId="32" fillId="2" borderId="0" xfId="0" applyFont="1" applyFill="1" applyAlignment="1" applyProtection="1">
      <alignment horizontal="left" vertical="center"/>
      <protection hidden="1"/>
    </xf>
    <xf numFmtId="0" fontId="40" fillId="12" borderId="0" xfId="0" applyFont="1" applyFill="1" applyAlignment="1" applyProtection="1">
      <alignment horizontal="left" vertical="center"/>
      <protection hidden="1"/>
    </xf>
    <xf numFmtId="0" fontId="2" fillId="2" borderId="0" xfId="0" applyFont="1" applyFill="1" applyAlignment="1" applyProtection="1">
      <alignment vertical="top" wrapText="1"/>
      <protection hidden="1"/>
    </xf>
    <xf numFmtId="0" fontId="43" fillId="2" borderId="0" xfId="0" applyFont="1" applyFill="1" applyAlignment="1" applyProtection="1">
      <alignment horizontal="left" vertical="center"/>
      <protection hidden="1"/>
    </xf>
    <xf numFmtId="0" fontId="2" fillId="2" borderId="1" xfId="0" applyFont="1" applyFill="1" applyBorder="1" applyAlignment="1" applyProtection="1">
      <alignment horizontal="right" vertical="center"/>
      <protection hidden="1"/>
    </xf>
    <xf numFmtId="0" fontId="2" fillId="2" borderId="0" xfId="0" applyFont="1" applyFill="1" applyAlignment="1" applyProtection="1">
      <alignment horizontal="left" vertical="center"/>
      <protection hidden="1"/>
    </xf>
    <xf numFmtId="0" fontId="2" fillId="2" borderId="1" xfId="0" applyFont="1" applyFill="1" applyBorder="1" applyAlignment="1" applyProtection="1">
      <alignment horizontal="center" vertical="center" wrapText="1"/>
      <protection hidden="1"/>
    </xf>
    <xf numFmtId="4" fontId="2" fillId="2" borderId="1" xfId="0" applyNumberFormat="1" applyFont="1" applyFill="1" applyBorder="1" applyAlignment="1" applyProtection="1">
      <alignment horizontal="center" vertical="center"/>
      <protection hidden="1"/>
    </xf>
    <xf numFmtId="10" fontId="2" fillId="2" borderId="1" xfId="0" applyNumberFormat="1" applyFont="1" applyFill="1" applyBorder="1" applyAlignment="1" applyProtection="1">
      <alignment horizontal="center" vertical="center"/>
      <protection hidden="1"/>
    </xf>
    <xf numFmtId="9" fontId="6" fillId="2" borderId="1" xfId="0" applyNumberFormat="1" applyFont="1" applyFill="1" applyBorder="1" applyAlignment="1" applyProtection="1">
      <alignment horizontal="center" vertical="center"/>
      <protection hidden="1"/>
    </xf>
    <xf numFmtId="4" fontId="6" fillId="2" borderId="1" xfId="0" applyNumberFormat="1" applyFont="1" applyFill="1" applyBorder="1" applyAlignment="1" applyProtection="1">
      <alignment horizontal="center" vertical="center"/>
      <protection hidden="1"/>
    </xf>
    <xf numFmtId="9" fontId="0" fillId="2" borderId="0" xfId="0" applyNumberFormat="1" applyFill="1" applyAlignment="1" applyProtection="1">
      <alignment horizontal="center" vertical="top"/>
      <protection hidden="1"/>
    </xf>
    <xf numFmtId="0" fontId="52" fillId="0" borderId="0" xfId="1" applyFont="1" applyAlignment="1" applyProtection="1">
      <alignment horizontal="left" vertical="top" wrapText="1"/>
      <protection hidden="1"/>
    </xf>
    <xf numFmtId="0" fontId="6" fillId="2" borderId="9" xfId="0" applyFont="1" applyFill="1" applyBorder="1" applyAlignment="1" applyProtection="1">
      <alignment horizontal="left" vertical="center"/>
      <protection hidden="1"/>
    </xf>
    <xf numFmtId="0" fontId="30" fillId="2" borderId="0" xfId="0" applyFont="1" applyFill="1" applyAlignment="1" applyProtection="1">
      <alignment horizontal="left" vertical="center"/>
      <protection hidden="1"/>
    </xf>
    <xf numFmtId="0" fontId="4" fillId="15" borderId="1" xfId="0" applyFont="1" applyFill="1" applyBorder="1" applyAlignment="1" applyProtection="1">
      <alignment horizontal="center" vertical="center" wrapText="1"/>
      <protection hidden="1"/>
    </xf>
    <xf numFmtId="0" fontId="21" fillId="2" borderId="1" xfId="0" applyFont="1" applyFill="1" applyBorder="1" applyAlignment="1" applyProtection="1">
      <alignment horizontal="left" vertical="top" wrapText="1"/>
      <protection hidden="1"/>
    </xf>
    <xf numFmtId="0" fontId="4" fillId="4" borderId="1" xfId="0" applyFont="1" applyFill="1" applyBorder="1" applyAlignment="1" applyProtection="1">
      <alignment vertical="center"/>
      <protection hidden="1"/>
    </xf>
    <xf numFmtId="0" fontId="6" fillId="2" borderId="1" xfId="0" applyFont="1" applyFill="1" applyBorder="1" applyAlignment="1" applyProtection="1">
      <alignment horizontal="center" vertical="center" wrapText="1"/>
      <protection hidden="1"/>
    </xf>
    <xf numFmtId="0" fontId="2" fillId="2" borderId="1" xfId="0" applyFont="1" applyFill="1" applyBorder="1" applyAlignment="1" applyProtection="1">
      <alignment horizontal="center" vertical="top" wrapText="1"/>
      <protection locked="0" hidden="1"/>
    </xf>
    <xf numFmtId="0" fontId="2" fillId="2" borderId="1" xfId="0" applyFont="1" applyFill="1" applyBorder="1" applyAlignment="1" applyProtection="1">
      <alignment horizontal="center" vertical="top" wrapText="1"/>
      <protection hidden="1"/>
    </xf>
    <xf numFmtId="0" fontId="6" fillId="2" borderId="4" xfId="0" applyFont="1" applyFill="1" applyBorder="1" applyAlignment="1" applyProtection="1">
      <alignment horizontal="center" vertical="center" wrapText="1"/>
      <protection hidden="1"/>
    </xf>
    <xf numFmtId="0" fontId="2" fillId="2" borderId="0" xfId="0" applyFont="1" applyFill="1" applyAlignment="1" applyProtection="1">
      <alignment horizontal="center" vertical="top" wrapText="1"/>
      <protection hidden="1"/>
    </xf>
    <xf numFmtId="0" fontId="6" fillId="2" borderId="6" xfId="0" applyFont="1" applyFill="1" applyBorder="1" applyAlignment="1" applyProtection="1">
      <alignment horizontal="center" vertical="center"/>
      <protection hidden="1"/>
    </xf>
    <xf numFmtId="0" fontId="6" fillId="2" borderId="6" xfId="0" applyFont="1" applyFill="1" applyBorder="1" applyAlignment="1" applyProtection="1">
      <alignment horizontal="center" vertical="center" wrapText="1"/>
      <protection hidden="1"/>
    </xf>
    <xf numFmtId="0" fontId="39" fillId="16" borderId="1" xfId="0" applyFont="1" applyFill="1" applyBorder="1" applyAlignment="1" applyProtection="1">
      <alignment horizontal="center" vertical="center" wrapText="1"/>
      <protection hidden="1"/>
    </xf>
    <xf numFmtId="0" fontId="39" fillId="4" borderId="0" xfId="0" applyFont="1" applyFill="1" applyAlignment="1" applyProtection="1">
      <alignment horizontal="center" vertical="center"/>
      <protection hidden="1"/>
    </xf>
    <xf numFmtId="0" fontId="65" fillId="0" borderId="0" xfId="0" applyFont="1" applyAlignment="1" applyProtection="1">
      <alignment horizontal="right" vertical="center" wrapText="1"/>
      <protection hidden="1"/>
    </xf>
    <xf numFmtId="0" fontId="20" fillId="0" borderId="0" xfId="0" applyFont="1" applyAlignment="1" applyProtection="1">
      <alignment horizontal="center" vertical="center" wrapText="1"/>
      <protection hidden="1"/>
    </xf>
    <xf numFmtId="0" fontId="20" fillId="0" borderId="0" xfId="0" applyFont="1" applyAlignment="1" applyProtection="1">
      <alignment horizontal="right" vertical="center"/>
      <protection hidden="1"/>
    </xf>
    <xf numFmtId="1" fontId="6" fillId="2" borderId="1" xfId="0" applyNumberFormat="1" applyFont="1" applyFill="1" applyBorder="1" applyAlignment="1" applyProtection="1">
      <alignment horizontal="center" vertical="center"/>
      <protection hidden="1"/>
    </xf>
    <xf numFmtId="40" fontId="20" fillId="0" borderId="22" xfId="0" applyNumberFormat="1" applyFont="1" applyBorder="1" applyAlignment="1" applyProtection="1">
      <alignment horizontal="center" vertical="center" wrapText="1"/>
      <protection hidden="1"/>
    </xf>
    <xf numFmtId="0" fontId="2" fillId="2" borderId="0" xfId="0" applyFont="1" applyFill="1" applyAlignment="1" applyProtection="1">
      <alignment vertical="top"/>
      <protection hidden="1"/>
    </xf>
    <xf numFmtId="0" fontId="2" fillId="2" borderId="1" xfId="0" applyFont="1" applyFill="1" applyBorder="1" applyAlignment="1" applyProtection="1">
      <alignment horizontal="right" vertical="center" wrapText="1"/>
      <protection hidden="1"/>
    </xf>
    <xf numFmtId="0" fontId="2" fillId="2" borderId="0" xfId="0" applyFont="1" applyFill="1" applyAlignment="1" applyProtection="1">
      <alignment horizontal="left" vertical="center" indent="1"/>
      <protection hidden="1"/>
    </xf>
    <xf numFmtId="0" fontId="2" fillId="2" borderId="0" xfId="0" applyFont="1" applyFill="1" applyAlignment="1" applyProtection="1">
      <alignment horizontal="left" vertical="top" indent="1"/>
      <protection hidden="1"/>
    </xf>
    <xf numFmtId="0" fontId="20" fillId="0" borderId="2" xfId="0" applyFont="1" applyBorder="1" applyAlignment="1" applyProtection="1">
      <alignment horizontal="right" vertical="center"/>
      <protection hidden="1"/>
    </xf>
    <xf numFmtId="0" fontId="2" fillId="2" borderId="8" xfId="0" applyFont="1" applyFill="1" applyBorder="1" applyAlignment="1" applyProtection="1">
      <alignment horizontal="left" vertical="top"/>
      <protection hidden="1"/>
    </xf>
    <xf numFmtId="0" fontId="20" fillId="0" borderId="0" xfId="0" applyFont="1" applyAlignment="1" applyProtection="1">
      <alignment horizontal="center" vertical="center"/>
      <protection hidden="1"/>
    </xf>
    <xf numFmtId="0" fontId="20" fillId="0" borderId="1" xfId="0" applyFont="1" applyBorder="1" applyAlignment="1" applyProtection="1">
      <alignment horizontal="center" vertical="center"/>
      <protection hidden="1"/>
    </xf>
    <xf numFmtId="2" fontId="6" fillId="2" borderId="21" xfId="0" applyNumberFormat="1" applyFont="1" applyFill="1" applyBorder="1" applyAlignment="1" applyProtection="1">
      <alignment horizontal="center" vertical="center"/>
      <protection hidden="1"/>
    </xf>
    <xf numFmtId="2" fontId="6" fillId="2" borderId="24" xfId="0" applyNumberFormat="1" applyFont="1" applyFill="1" applyBorder="1" applyAlignment="1" applyProtection="1">
      <alignment horizontal="center" vertical="center"/>
      <protection hidden="1"/>
    </xf>
    <xf numFmtId="0" fontId="6" fillId="2" borderId="3" xfId="0" applyFont="1" applyFill="1" applyBorder="1" applyAlignment="1" applyProtection="1">
      <alignment horizontal="right" vertical="center" wrapText="1"/>
      <protection hidden="1"/>
    </xf>
    <xf numFmtId="0" fontId="20" fillId="0" borderId="2" xfId="0" applyFont="1" applyBorder="1" applyAlignment="1" applyProtection="1">
      <alignment horizontal="center" vertical="center" wrapText="1"/>
      <protection locked="0" hidden="1"/>
    </xf>
    <xf numFmtId="0" fontId="6" fillId="2" borderId="2" xfId="0" applyFont="1" applyFill="1" applyBorder="1" applyAlignment="1" applyProtection="1">
      <alignment horizontal="center" vertical="center"/>
      <protection locked="0" hidden="1"/>
    </xf>
    <xf numFmtId="0" fontId="61" fillId="4" borderId="25" xfId="0" applyFont="1" applyFill="1" applyBorder="1" applyAlignment="1" applyProtection="1">
      <alignment horizontal="center" vertical="center" wrapText="1"/>
      <protection hidden="1"/>
    </xf>
    <xf numFmtId="0" fontId="67" fillId="0" borderId="0" xfId="0" applyFont="1" applyAlignment="1" applyProtection="1">
      <alignment horizontal="center" vertical="center" wrapText="1"/>
      <protection hidden="1"/>
    </xf>
    <xf numFmtId="0" fontId="4" fillId="8" borderId="1" xfId="1" applyFont="1" applyFill="1" applyBorder="1" applyAlignment="1" applyProtection="1">
      <alignment horizontal="left" vertical="center" wrapText="1"/>
      <protection hidden="1"/>
    </xf>
    <xf numFmtId="0" fontId="55" fillId="0" borderId="1" xfId="1" applyFont="1" applyBorder="1" applyAlignment="1" applyProtection="1">
      <alignment vertical="top" wrapText="1"/>
      <protection hidden="1"/>
    </xf>
    <xf numFmtId="14" fontId="21" fillId="2" borderId="1" xfId="0" applyNumberFormat="1" applyFont="1" applyFill="1" applyBorder="1" applyAlignment="1" applyProtection="1">
      <alignment horizontal="center" vertical="top" wrapText="1"/>
      <protection locked="0"/>
    </xf>
    <xf numFmtId="10" fontId="6" fillId="2" borderId="1" xfId="0" applyNumberFormat="1" applyFont="1" applyFill="1" applyBorder="1" applyAlignment="1" applyProtection="1">
      <alignment horizontal="center" vertical="center"/>
      <protection locked="0"/>
    </xf>
    <xf numFmtId="9" fontId="20" fillId="0" borderId="2" xfId="0" applyNumberFormat="1" applyFont="1" applyBorder="1" applyAlignment="1" applyProtection="1">
      <alignment horizontal="center" vertical="center" wrapText="1"/>
      <protection locked="0"/>
    </xf>
    <xf numFmtId="9" fontId="20" fillId="0" borderId="2" xfId="0" applyNumberFormat="1" applyFont="1" applyBorder="1" applyAlignment="1" applyProtection="1">
      <alignment horizontal="center" vertical="center"/>
      <protection locked="0"/>
    </xf>
    <xf numFmtId="9" fontId="20" fillId="0" borderId="17" xfId="0" applyNumberFormat="1" applyFont="1" applyBorder="1" applyAlignment="1" applyProtection="1">
      <alignment horizontal="center" vertical="center"/>
      <protection locked="0"/>
    </xf>
    <xf numFmtId="0" fontId="2" fillId="10" borderId="1" xfId="0" applyFont="1" applyFill="1" applyBorder="1" applyAlignment="1" applyProtection="1">
      <alignment horizontal="left" vertical="top" wrapText="1"/>
      <protection locked="0"/>
    </xf>
    <xf numFmtId="0" fontId="2" fillId="2" borderId="0" xfId="0" applyFont="1" applyFill="1" applyAlignment="1">
      <alignment horizontal="left" vertical="top" wrapText="1"/>
    </xf>
    <xf numFmtId="0" fontId="0" fillId="2" borderId="0" xfId="0" applyFill="1" applyAlignment="1">
      <alignment horizontal="left" vertical="center"/>
    </xf>
    <xf numFmtId="0" fontId="69" fillId="2" borderId="0" xfId="0" applyFont="1" applyFill="1" applyAlignment="1">
      <alignment horizontal="right" vertical="center"/>
    </xf>
    <xf numFmtId="0" fontId="27" fillId="2" borderId="2" xfId="0" applyFont="1" applyFill="1" applyBorder="1" applyAlignment="1">
      <alignment horizontal="right" vertical="center" wrapText="1"/>
    </xf>
    <xf numFmtId="0" fontId="1" fillId="2" borderId="0" xfId="0" applyFont="1" applyFill="1" applyAlignment="1">
      <alignment horizontal="left" vertical="top"/>
    </xf>
    <xf numFmtId="0" fontId="0" fillId="2" borderId="0" xfId="0" applyFill="1" applyAlignment="1">
      <alignment horizontal="left" vertical="top" wrapText="1"/>
    </xf>
    <xf numFmtId="0" fontId="55" fillId="0" borderId="0" xfId="1" applyFont="1" applyAlignment="1" applyProtection="1">
      <alignment vertical="top"/>
      <protection hidden="1"/>
    </xf>
    <xf numFmtId="0" fontId="27" fillId="2" borderId="1" xfId="0" applyFont="1" applyFill="1" applyBorder="1" applyAlignment="1">
      <alignment horizontal="center" wrapText="1"/>
    </xf>
    <xf numFmtId="0" fontId="1" fillId="2" borderId="1" xfId="0" applyFont="1" applyFill="1" applyBorder="1" applyAlignment="1" applyProtection="1">
      <alignment horizontal="left" vertical="top" wrapText="1"/>
      <protection locked="0"/>
    </xf>
    <xf numFmtId="49" fontId="0" fillId="2" borderId="0" xfId="0" applyNumberFormat="1" applyFill="1" applyAlignment="1" applyProtection="1">
      <alignment horizontal="left" vertical="top"/>
      <protection hidden="1"/>
    </xf>
    <xf numFmtId="0" fontId="27" fillId="7" borderId="0" xfId="0" applyFont="1" applyFill="1" applyAlignment="1" applyProtection="1">
      <alignment horizontal="left" vertical="top"/>
      <protection hidden="1"/>
    </xf>
    <xf numFmtId="0" fontId="1" fillId="2" borderId="5" xfId="0" applyFont="1" applyFill="1" applyBorder="1" applyAlignment="1">
      <alignment horizontal="left"/>
    </xf>
    <xf numFmtId="0" fontId="0" fillId="2" borderId="0" xfId="0" applyFill="1" applyAlignment="1">
      <alignment horizontal="left"/>
    </xf>
    <xf numFmtId="0" fontId="1" fillId="2" borderId="6" xfId="0" applyFont="1" applyFill="1" applyBorder="1" applyAlignment="1">
      <alignment horizontal="left"/>
    </xf>
    <xf numFmtId="0" fontId="1" fillId="2" borderId="5" xfId="0" applyFont="1" applyFill="1" applyBorder="1" applyAlignment="1">
      <alignment horizontal="center" vertical="center" wrapText="1"/>
    </xf>
    <xf numFmtId="0" fontId="1" fillId="2" borderId="1" xfId="0" applyFont="1" applyFill="1" applyBorder="1" applyAlignment="1">
      <alignment horizontal="center" vertical="center" wrapText="1"/>
    </xf>
    <xf numFmtId="0" fontId="27" fillId="2" borderId="0" xfId="0" applyFont="1" applyFill="1" applyAlignment="1">
      <alignment horizontal="center" vertical="center"/>
    </xf>
    <xf numFmtId="49" fontId="1" fillId="2" borderId="0" xfId="0" applyNumberFormat="1" applyFont="1" applyFill="1" applyAlignment="1" applyProtection="1">
      <alignment horizontal="center" vertical="top"/>
      <protection hidden="1"/>
    </xf>
    <xf numFmtId="0" fontId="27" fillId="2" borderId="1" xfId="0" applyFont="1" applyFill="1" applyBorder="1" applyAlignment="1" applyProtection="1">
      <alignment horizontal="center" vertical="center" wrapText="1"/>
      <protection locked="0"/>
    </xf>
    <xf numFmtId="0" fontId="4" fillId="4" borderId="6" xfId="0" applyFont="1" applyFill="1" applyBorder="1" applyAlignment="1" applyProtection="1">
      <alignment horizontal="center" vertical="center" wrapText="1"/>
      <protection hidden="1"/>
    </xf>
    <xf numFmtId="0" fontId="68" fillId="2" borderId="1" xfId="0" applyFont="1" applyFill="1" applyBorder="1" applyAlignment="1" applyProtection="1">
      <alignment horizontal="center" vertical="center" wrapText="1"/>
      <protection hidden="1"/>
    </xf>
    <xf numFmtId="0" fontId="70" fillId="2" borderId="1" xfId="0" applyFont="1" applyFill="1" applyBorder="1" applyAlignment="1" applyProtection="1">
      <alignment horizontal="right" vertical="center" wrapText="1"/>
      <protection hidden="1"/>
    </xf>
    <xf numFmtId="0" fontId="4" fillId="0" borderId="6" xfId="0" applyFont="1" applyBorder="1" applyAlignment="1" applyProtection="1">
      <alignment horizontal="center" vertical="center" wrapText="1"/>
      <protection hidden="1"/>
    </xf>
    <xf numFmtId="0" fontId="3" fillId="0" borderId="6" xfId="0" applyFont="1" applyBorder="1" applyAlignment="1" applyProtection="1">
      <alignment vertical="top" wrapText="1"/>
      <protection hidden="1"/>
    </xf>
    <xf numFmtId="0" fontId="27" fillId="2" borderId="3" xfId="0" applyFont="1" applyFill="1" applyBorder="1" applyAlignment="1" applyProtection="1">
      <alignment horizontal="center" wrapText="1"/>
      <protection locked="0"/>
    </xf>
    <xf numFmtId="0" fontId="27" fillId="2" borderId="3" xfId="0" applyFont="1" applyFill="1" applyBorder="1" applyAlignment="1" applyProtection="1">
      <alignment vertical="center" wrapText="1"/>
      <protection locked="0"/>
    </xf>
    <xf numFmtId="167" fontId="27" fillId="2" borderId="6" xfId="0" applyNumberFormat="1" applyFont="1" applyFill="1" applyBorder="1" applyAlignment="1" applyProtection="1">
      <alignment horizontal="center" vertical="center" wrapText="1"/>
      <protection locked="0"/>
    </xf>
    <xf numFmtId="0" fontId="1" fillId="2" borderId="1" xfId="0" applyFont="1" applyFill="1" applyBorder="1" applyAlignment="1" applyProtection="1">
      <alignment horizontal="left" vertical="center"/>
      <protection locked="0"/>
    </xf>
    <xf numFmtId="0" fontId="0" fillId="2" borderId="1" xfId="0" applyFill="1" applyBorder="1" applyAlignment="1" applyProtection="1">
      <alignment horizontal="left" vertical="center"/>
      <protection locked="0"/>
    </xf>
    <xf numFmtId="0" fontId="3" fillId="3" borderId="10" xfId="0" applyFont="1" applyFill="1" applyBorder="1" applyAlignment="1" applyProtection="1">
      <alignment horizontal="left" vertical="top" wrapText="1"/>
      <protection hidden="1"/>
    </xf>
    <xf numFmtId="0" fontId="27" fillId="2" borderId="0" xfId="0" applyFont="1" applyFill="1" applyAlignment="1">
      <alignment horizontal="left" wrapText="1"/>
    </xf>
    <xf numFmtId="0" fontId="1" fillId="2" borderId="1" xfId="0" applyFont="1" applyFill="1" applyBorder="1" applyAlignment="1">
      <alignment horizontal="left" vertical="top" wrapText="1"/>
    </xf>
    <xf numFmtId="0" fontId="27" fillId="2" borderId="0" xfId="0" applyFont="1" applyFill="1" applyAlignment="1">
      <alignment horizontal="left" vertical="top" wrapText="1"/>
    </xf>
    <xf numFmtId="0" fontId="0" fillId="2" borderId="1" xfId="0" applyFill="1" applyBorder="1" applyAlignment="1">
      <alignment horizontal="left" vertical="top" wrapText="1"/>
    </xf>
    <xf numFmtId="0" fontId="73" fillId="4" borderId="0" xfId="0" applyFont="1" applyFill="1" applyAlignment="1">
      <alignment horizontal="left" wrapText="1"/>
    </xf>
    <xf numFmtId="40" fontId="73" fillId="4" borderId="0" xfId="0" applyNumberFormat="1" applyFont="1" applyFill="1" applyAlignment="1">
      <alignment horizontal="center" wrapText="1"/>
    </xf>
    <xf numFmtId="40" fontId="0" fillId="2" borderId="1" xfId="0" applyNumberFormat="1" applyFill="1" applyBorder="1" applyAlignment="1">
      <alignment horizontal="center" vertical="center"/>
    </xf>
    <xf numFmtId="0" fontId="27" fillId="10" borderId="1" xfId="0" applyFont="1" applyFill="1" applyBorder="1" applyAlignment="1">
      <alignment horizontal="center" vertical="center"/>
    </xf>
    <xf numFmtId="40" fontId="0" fillId="2" borderId="0" xfId="0" applyNumberFormat="1" applyFill="1" applyAlignment="1">
      <alignment horizontal="center" vertical="top"/>
    </xf>
    <xf numFmtId="0" fontId="28" fillId="2" borderId="33" xfId="0" applyFont="1" applyFill="1" applyBorder="1" applyAlignment="1" applyProtection="1">
      <alignment horizontal="center" vertical="center" wrapText="1"/>
      <protection locked="0"/>
    </xf>
    <xf numFmtId="0" fontId="74" fillId="2" borderId="0" xfId="0" applyFont="1" applyFill="1" applyAlignment="1">
      <alignment horizontal="center" vertical="center"/>
    </xf>
    <xf numFmtId="0" fontId="27" fillId="2" borderId="2" xfId="0" applyFont="1" applyFill="1" applyBorder="1" applyAlignment="1">
      <alignment horizontal="center" vertical="center" wrapText="1"/>
    </xf>
    <xf numFmtId="0" fontId="76" fillId="2" borderId="0" xfId="2" applyFont="1" applyFill="1" applyBorder="1" applyAlignment="1" applyProtection="1">
      <alignment horizontal="center" vertical="center"/>
      <protection hidden="1"/>
    </xf>
    <xf numFmtId="0" fontId="75" fillId="2" borderId="0" xfId="2" applyFont="1" applyFill="1" applyBorder="1" applyAlignment="1" applyProtection="1">
      <alignment horizontal="center" vertical="center"/>
      <protection hidden="1"/>
    </xf>
    <xf numFmtId="0" fontId="27" fillId="2" borderId="0" xfId="0" applyFont="1" applyFill="1" applyAlignment="1" applyProtection="1">
      <alignment horizontal="left" vertical="top" wrapText="1"/>
      <protection locked="0"/>
    </xf>
    <xf numFmtId="0" fontId="78" fillId="19" borderId="0" xfId="0" applyFont="1" applyFill="1" applyAlignment="1" applyProtection="1">
      <alignment horizontal="left" vertical="top" wrapText="1"/>
      <protection hidden="1"/>
    </xf>
    <xf numFmtId="10" fontId="18" fillId="6" borderId="0" xfId="0" applyNumberFormat="1" applyFont="1" applyFill="1" applyAlignment="1" applyProtection="1">
      <alignment horizontal="left" wrapText="1"/>
      <protection hidden="1"/>
    </xf>
    <xf numFmtId="10" fontId="0" fillId="2" borderId="0" xfId="0" applyNumberFormat="1" applyFill="1" applyAlignment="1" applyProtection="1">
      <alignment horizontal="center" vertical="top"/>
      <protection hidden="1"/>
    </xf>
    <xf numFmtId="10" fontId="6" fillId="2" borderId="1" xfId="0" applyNumberFormat="1" applyFont="1" applyFill="1" applyBorder="1" applyAlignment="1" applyProtection="1">
      <alignment horizontal="center" vertical="center"/>
      <protection hidden="1"/>
    </xf>
    <xf numFmtId="9" fontId="18" fillId="6" borderId="0" xfId="0" applyNumberFormat="1" applyFont="1" applyFill="1" applyAlignment="1" applyProtection="1">
      <alignment horizontal="center" wrapText="1"/>
      <protection hidden="1"/>
    </xf>
    <xf numFmtId="2" fontId="6" fillId="2" borderId="32" xfId="0" applyNumberFormat="1" applyFont="1" applyFill="1" applyBorder="1" applyAlignment="1" applyProtection="1">
      <alignment horizontal="center" vertical="center"/>
      <protection hidden="1"/>
    </xf>
    <xf numFmtId="40" fontId="18" fillId="6" borderId="0" xfId="0" applyNumberFormat="1" applyFont="1" applyFill="1" applyAlignment="1" applyProtection="1">
      <alignment horizontal="center" wrapText="1"/>
      <protection hidden="1"/>
    </xf>
    <xf numFmtId="168" fontId="0" fillId="2" borderId="0" xfId="0" applyNumberFormat="1" applyFill="1" applyAlignment="1" applyProtection="1">
      <alignment horizontal="center" vertical="top"/>
      <protection hidden="1"/>
    </xf>
    <xf numFmtId="2" fontId="0" fillId="2" borderId="0" xfId="0" applyNumberFormat="1" applyFill="1" applyAlignment="1" applyProtection="1">
      <alignment horizontal="center" vertical="top"/>
      <protection hidden="1"/>
    </xf>
    <xf numFmtId="49" fontId="1" fillId="2" borderId="0" xfId="0" applyNumberFormat="1" applyFont="1" applyFill="1" applyAlignment="1" applyProtection="1">
      <alignment horizontal="left" vertical="top"/>
      <protection hidden="1"/>
    </xf>
    <xf numFmtId="40" fontId="27" fillId="7" borderId="4" xfId="0" applyNumberFormat="1" applyFont="1" applyFill="1" applyBorder="1" applyAlignment="1" applyProtection="1">
      <alignment horizontal="center" vertical="center" wrapText="1"/>
      <protection hidden="1"/>
    </xf>
    <xf numFmtId="40" fontId="36" fillId="0" borderId="1" xfId="0" applyNumberFormat="1" applyFont="1" applyBorder="1" applyAlignment="1" applyProtection="1">
      <alignment horizontal="center" vertical="center" wrapText="1"/>
      <protection hidden="1"/>
    </xf>
    <xf numFmtId="0" fontId="27" fillId="2" borderId="6" xfId="0" applyFont="1" applyFill="1" applyBorder="1" applyAlignment="1">
      <alignment horizontal="left" wrapText="1"/>
    </xf>
    <xf numFmtId="0" fontId="2" fillId="2" borderId="1" xfId="0" applyFont="1" applyFill="1" applyBorder="1" applyAlignment="1" applyProtection="1">
      <alignment horizontal="left" vertical="top" wrapText="1"/>
      <protection locked="0" hidden="1"/>
    </xf>
    <xf numFmtId="0" fontId="6" fillId="5" borderId="1" xfId="0" applyFont="1" applyFill="1" applyBorder="1" applyAlignment="1" applyProtection="1">
      <alignment horizontal="center" vertical="top" wrapText="1"/>
      <protection hidden="1"/>
    </xf>
    <xf numFmtId="0" fontId="2" fillId="2" borderId="1" xfId="0" applyFont="1" applyFill="1" applyBorder="1" applyAlignment="1" applyProtection="1">
      <alignment vertical="top" wrapText="1"/>
      <protection locked="0"/>
    </xf>
    <xf numFmtId="0" fontId="2" fillId="2" borderId="1" xfId="0" applyFont="1" applyFill="1" applyBorder="1" applyAlignment="1" applyProtection="1">
      <alignment horizontal="left" vertical="top" wrapText="1"/>
      <protection hidden="1"/>
    </xf>
    <xf numFmtId="0" fontId="5" fillId="2" borderId="1" xfId="0" applyFont="1" applyFill="1" applyBorder="1" applyAlignment="1" applyProtection="1">
      <alignment horizontal="left" vertical="top" wrapText="1"/>
      <protection hidden="1"/>
    </xf>
    <xf numFmtId="0" fontId="3" fillId="2" borderId="1" xfId="0" applyFont="1" applyFill="1" applyBorder="1" applyAlignment="1" applyProtection="1">
      <alignment horizontal="left" vertical="top" wrapText="1"/>
      <protection hidden="1"/>
    </xf>
    <xf numFmtId="0" fontId="13" fillId="2" borderId="1" xfId="0" applyFont="1" applyFill="1" applyBorder="1" applyAlignment="1" applyProtection="1">
      <alignment horizontal="left" vertical="top" wrapText="1"/>
      <protection hidden="1"/>
    </xf>
    <xf numFmtId="0" fontId="10" fillId="2" borderId="1" xfId="0" applyFont="1" applyFill="1" applyBorder="1" applyAlignment="1" applyProtection="1">
      <alignment horizontal="left" vertical="top" wrapText="1"/>
      <protection hidden="1"/>
    </xf>
    <xf numFmtId="0" fontId="11" fillId="2" borderId="1" xfId="0" applyFont="1" applyFill="1" applyBorder="1" applyAlignment="1" applyProtection="1">
      <alignment horizontal="left" vertical="top" wrapText="1"/>
      <protection hidden="1"/>
    </xf>
    <xf numFmtId="0" fontId="12" fillId="2" borderId="1" xfId="0" applyFont="1" applyFill="1" applyBorder="1" applyAlignment="1" applyProtection="1">
      <alignment horizontal="left" vertical="top" wrapText="1"/>
      <protection hidden="1"/>
    </xf>
    <xf numFmtId="0" fontId="6" fillId="2" borderId="1" xfId="0" applyFont="1" applyFill="1" applyBorder="1" applyAlignment="1" applyProtection="1">
      <alignment horizontal="left" vertical="top" wrapText="1"/>
      <protection hidden="1"/>
    </xf>
    <xf numFmtId="0" fontId="27" fillId="2" borderId="3" xfId="0" applyFont="1" applyFill="1" applyBorder="1" applyAlignment="1" applyProtection="1">
      <alignment vertical="top" wrapText="1"/>
      <protection locked="0"/>
    </xf>
    <xf numFmtId="0" fontId="20" fillId="0" borderId="2" xfId="0" applyFont="1" applyBorder="1" applyAlignment="1" applyProtection="1">
      <alignment horizontal="center" vertical="center" wrapText="1"/>
      <protection hidden="1"/>
    </xf>
    <xf numFmtId="1" fontId="6" fillId="2" borderId="2" xfId="0" applyNumberFormat="1" applyFont="1" applyFill="1" applyBorder="1" applyAlignment="1" applyProtection="1">
      <alignment horizontal="center" vertical="center"/>
      <protection hidden="1"/>
    </xf>
    <xf numFmtId="0" fontId="20" fillId="0" borderId="1" xfId="0" applyFont="1" applyBorder="1" applyAlignment="1" applyProtection="1">
      <alignment horizontal="left" vertical="center"/>
      <protection hidden="1"/>
    </xf>
    <xf numFmtId="0" fontId="41" fillId="4" borderId="0" xfId="0" applyFont="1" applyFill="1" applyAlignment="1" applyProtection="1">
      <alignment horizontal="center" vertical="center"/>
      <protection hidden="1"/>
    </xf>
    <xf numFmtId="0" fontId="21" fillId="2" borderId="0" xfId="0" applyFont="1" applyFill="1" applyAlignment="1" applyProtection="1">
      <alignment horizontal="center" vertical="top"/>
      <protection hidden="1"/>
    </xf>
    <xf numFmtId="0" fontId="41" fillId="14" borderId="0" xfId="0" applyFont="1" applyFill="1" applyAlignment="1" applyProtection="1">
      <alignment horizontal="center" vertical="center"/>
      <protection hidden="1"/>
    </xf>
    <xf numFmtId="0" fontId="60" fillId="4" borderId="0" xfId="0" applyFont="1" applyFill="1" applyAlignment="1" applyProtection="1">
      <alignment horizontal="center" vertical="center"/>
      <protection hidden="1"/>
    </xf>
    <xf numFmtId="0" fontId="42" fillId="2" borderId="0" xfId="0" applyFont="1" applyFill="1" applyAlignment="1" applyProtection="1">
      <alignment horizontal="center" vertical="top"/>
      <protection hidden="1"/>
    </xf>
    <xf numFmtId="0" fontId="1" fillId="2" borderId="9" xfId="0" applyFont="1" applyFill="1" applyBorder="1" applyAlignment="1" applyProtection="1">
      <alignment horizontal="center" vertical="top"/>
      <protection hidden="1"/>
    </xf>
    <xf numFmtId="0" fontId="57" fillId="2" borderId="0" xfId="0" applyFont="1" applyFill="1" applyAlignment="1" applyProtection="1">
      <alignment horizontal="center" vertical="top" wrapText="1"/>
      <protection hidden="1"/>
    </xf>
    <xf numFmtId="0" fontId="54" fillId="0" borderId="0" xfId="1" applyFont="1" applyAlignment="1" applyProtection="1">
      <alignment horizontal="left" vertical="top" wrapText="1"/>
      <protection hidden="1"/>
    </xf>
    <xf numFmtId="0" fontId="54" fillId="0" borderId="0" xfId="1" applyFont="1" applyAlignment="1" applyProtection="1">
      <alignment horizontal="center" vertical="top" wrapText="1"/>
      <protection hidden="1"/>
    </xf>
    <xf numFmtId="0" fontId="53" fillId="0" borderId="16" xfId="2" applyFont="1" applyFill="1" applyBorder="1" applyAlignment="1" applyProtection="1">
      <alignment horizontal="center" vertical="top" wrapText="1"/>
      <protection hidden="1"/>
    </xf>
    <xf numFmtId="0" fontId="54" fillId="0" borderId="0" xfId="1" applyFont="1" applyAlignment="1" applyProtection="1">
      <alignment horizontal="left" vertical="center" wrapText="1" indent="1"/>
      <protection hidden="1"/>
    </xf>
    <xf numFmtId="0" fontId="54" fillId="0" borderId="0" xfId="1" applyFont="1" applyAlignment="1" applyProtection="1">
      <alignment horizontal="left" vertical="top" wrapText="1" indent="1"/>
      <protection hidden="1"/>
    </xf>
    <xf numFmtId="0" fontId="52" fillId="0" borderId="0" xfId="1" applyFont="1" applyAlignment="1" applyProtection="1">
      <alignment horizontal="left" vertical="top" wrapText="1"/>
      <protection hidden="1"/>
    </xf>
    <xf numFmtId="0" fontId="51" fillId="7" borderId="0" xfId="1" applyFont="1" applyFill="1" applyAlignment="1" applyProtection="1">
      <alignment horizontal="center" vertical="center" wrapText="1"/>
      <protection hidden="1"/>
    </xf>
    <xf numFmtId="0" fontId="53" fillId="0" borderId="0" xfId="2" applyFont="1" applyFill="1" applyBorder="1" applyAlignment="1" applyProtection="1">
      <alignment horizontal="center" vertical="top" wrapText="1"/>
      <protection locked="0" hidden="1"/>
    </xf>
    <xf numFmtId="0" fontId="55" fillId="9" borderId="1" xfId="1" applyFont="1" applyFill="1" applyBorder="1" applyAlignment="1" applyProtection="1">
      <alignment horizontal="left" vertical="top" wrapText="1"/>
      <protection hidden="1"/>
    </xf>
    <xf numFmtId="0" fontId="1" fillId="2" borderId="0" xfId="1" applyFill="1" applyAlignment="1" applyProtection="1">
      <alignment horizontal="center" vertical="top"/>
      <protection hidden="1"/>
    </xf>
    <xf numFmtId="0" fontId="25" fillId="2" borderId="0" xfId="1" applyFont="1" applyFill="1" applyAlignment="1" applyProtection="1">
      <alignment horizontal="center" vertical="center"/>
      <protection hidden="1"/>
    </xf>
    <xf numFmtId="0" fontId="41" fillId="4" borderId="1" xfId="0" applyFont="1" applyFill="1" applyBorder="1" applyAlignment="1" applyProtection="1">
      <alignment horizontal="center" vertical="center" wrapText="1"/>
      <protection hidden="1"/>
    </xf>
    <xf numFmtId="0" fontId="23" fillId="2" borderId="34" xfId="0" applyFont="1" applyFill="1" applyBorder="1" applyAlignment="1">
      <alignment horizontal="center" vertical="center" wrapText="1"/>
    </xf>
    <xf numFmtId="0" fontId="23" fillId="2" borderId="35" xfId="0" applyFont="1" applyFill="1" applyBorder="1" applyAlignment="1">
      <alignment horizontal="center" vertical="center" wrapText="1"/>
    </xf>
    <xf numFmtId="0" fontId="23" fillId="2" borderId="36" xfId="0" applyFont="1" applyFill="1" applyBorder="1" applyAlignment="1">
      <alignment horizontal="center" vertical="center" wrapText="1"/>
    </xf>
    <xf numFmtId="0" fontId="43" fillId="2" borderId="0" xfId="0" applyFont="1" applyFill="1" applyAlignment="1" applyProtection="1">
      <alignment horizontal="center" vertical="center" wrapText="1"/>
      <protection hidden="1"/>
    </xf>
    <xf numFmtId="0" fontId="39" fillId="4" borderId="1" xfId="0" applyFont="1" applyFill="1" applyBorder="1" applyAlignment="1" applyProtection="1">
      <alignment horizontal="center" vertical="center"/>
      <protection hidden="1"/>
    </xf>
    <xf numFmtId="0" fontId="6" fillId="11" borderId="2" xfId="0" applyFont="1" applyFill="1" applyBorder="1" applyAlignment="1" applyProtection="1">
      <alignment horizontal="left" vertical="center" indent="1"/>
      <protection hidden="1"/>
    </xf>
    <xf numFmtId="0" fontId="6" fillId="11" borderId="3" xfId="0" applyFont="1" applyFill="1" applyBorder="1" applyAlignment="1" applyProtection="1">
      <alignment horizontal="left" vertical="center" indent="1"/>
      <protection hidden="1"/>
    </xf>
    <xf numFmtId="0" fontId="6" fillId="11" borderId="4" xfId="0" applyFont="1" applyFill="1" applyBorder="1" applyAlignment="1" applyProtection="1">
      <alignment horizontal="left" vertical="center" indent="1"/>
      <protection hidden="1"/>
    </xf>
    <xf numFmtId="0" fontId="6" fillId="2" borderId="2" xfId="0" applyFont="1" applyFill="1" applyBorder="1" applyAlignment="1" applyProtection="1">
      <alignment horizontal="right" vertical="center"/>
      <protection hidden="1"/>
    </xf>
    <xf numFmtId="0" fontId="6" fillId="2" borderId="3" xfId="0" applyFont="1" applyFill="1" applyBorder="1" applyAlignment="1" applyProtection="1">
      <alignment horizontal="right" vertical="center"/>
      <protection hidden="1"/>
    </xf>
    <xf numFmtId="0" fontId="6" fillId="2" borderId="4" xfId="0" applyFont="1" applyFill="1" applyBorder="1" applyAlignment="1" applyProtection="1">
      <alignment horizontal="right" vertical="center"/>
      <protection hidden="1"/>
    </xf>
    <xf numFmtId="0" fontId="20" fillId="0" borderId="2" xfId="0" applyFont="1" applyBorder="1" applyAlignment="1" applyProtection="1">
      <alignment horizontal="right" vertical="center" wrapText="1"/>
      <protection hidden="1"/>
    </xf>
    <xf numFmtId="0" fontId="20" fillId="0" borderId="3" xfId="0" applyFont="1" applyBorder="1" applyAlignment="1" applyProtection="1">
      <alignment horizontal="right" vertical="center" wrapText="1"/>
      <protection hidden="1"/>
    </xf>
    <xf numFmtId="0" fontId="20" fillId="0" borderId="4" xfId="0" applyFont="1" applyBorder="1" applyAlignment="1" applyProtection="1">
      <alignment horizontal="right" vertical="center" wrapText="1"/>
      <protection hidden="1"/>
    </xf>
    <xf numFmtId="0" fontId="6" fillId="2" borderId="1" xfId="0" applyFont="1" applyFill="1" applyBorder="1" applyAlignment="1" applyProtection="1">
      <alignment horizontal="left" vertical="center" indent="1"/>
      <protection locked="0"/>
    </xf>
    <xf numFmtId="0" fontId="2" fillId="10" borderId="5" xfId="0" applyFont="1" applyFill="1" applyBorder="1" applyAlignment="1">
      <alignment horizontal="left" vertical="top" wrapText="1"/>
    </xf>
    <xf numFmtId="0" fontId="2" fillId="10" borderId="10" xfId="0" applyFont="1" applyFill="1" applyBorder="1" applyAlignment="1">
      <alignment horizontal="left" vertical="top" wrapText="1"/>
    </xf>
    <xf numFmtId="0" fontId="2" fillId="10" borderId="6" xfId="0" applyFont="1" applyFill="1" applyBorder="1" applyAlignment="1">
      <alignment horizontal="left" vertical="top" wrapText="1"/>
    </xf>
    <xf numFmtId="0" fontId="30" fillId="2" borderId="9" xfId="0" applyFont="1" applyFill="1" applyBorder="1" applyAlignment="1">
      <alignment horizontal="left" vertical="center" wrapText="1"/>
    </xf>
    <xf numFmtId="14" fontId="30" fillId="2" borderId="3" xfId="0" applyNumberFormat="1" applyFont="1" applyFill="1" applyBorder="1" applyAlignment="1">
      <alignment horizontal="left" vertical="top" wrapText="1"/>
    </xf>
    <xf numFmtId="0" fontId="21" fillId="2" borderId="1" xfId="0" applyFont="1" applyFill="1" applyBorder="1" applyAlignment="1" applyProtection="1">
      <alignment horizontal="left" vertical="top" wrapText="1"/>
      <protection locked="0"/>
    </xf>
    <xf numFmtId="14" fontId="21" fillId="2" borderId="1" xfId="0" applyNumberFormat="1" applyFont="1" applyFill="1" applyBorder="1" applyAlignment="1" applyProtection="1">
      <alignment horizontal="center" vertical="top" wrapText="1"/>
      <protection locked="0"/>
    </xf>
    <xf numFmtId="0" fontId="47" fillId="10" borderId="1" xfId="0" applyFont="1" applyFill="1" applyBorder="1" applyAlignment="1" applyProtection="1">
      <alignment horizontal="left" vertical="top" wrapText="1"/>
      <protection locked="0"/>
    </xf>
    <xf numFmtId="0" fontId="18" fillId="6" borderId="0" xfId="0" applyFont="1" applyFill="1" applyAlignment="1" applyProtection="1">
      <alignment horizontal="center" vertical="top"/>
      <protection hidden="1"/>
    </xf>
    <xf numFmtId="0" fontId="5" fillId="18" borderId="27" xfId="0" applyFont="1" applyFill="1" applyBorder="1" applyAlignment="1" applyProtection="1">
      <alignment horizontal="center" vertical="top" wrapText="1"/>
      <protection hidden="1"/>
    </xf>
    <xf numFmtId="0" fontId="5" fillId="18" borderId="9" xfId="0" applyFont="1" applyFill="1" applyBorder="1" applyAlignment="1" applyProtection="1">
      <alignment horizontal="center" vertical="top" wrapText="1"/>
      <protection hidden="1"/>
    </xf>
    <xf numFmtId="0" fontId="5" fillId="18" borderId="7" xfId="0" applyFont="1" applyFill="1" applyBorder="1" applyAlignment="1" applyProtection="1">
      <alignment horizontal="center" vertical="top" wrapText="1"/>
      <protection hidden="1"/>
    </xf>
    <xf numFmtId="0" fontId="3" fillId="18" borderId="1" xfId="0" applyFont="1" applyFill="1" applyBorder="1" applyAlignment="1" applyProtection="1">
      <alignment horizontal="center" vertical="top" wrapText="1"/>
      <protection hidden="1"/>
    </xf>
    <xf numFmtId="0" fontId="2" fillId="18" borderId="1" xfId="0" applyFont="1" applyFill="1" applyBorder="1" applyAlignment="1" applyProtection="1">
      <alignment horizontal="center" vertical="top" wrapText="1"/>
      <protection hidden="1"/>
    </xf>
    <xf numFmtId="0" fontId="28" fillId="2" borderId="1" xfId="0" applyFont="1" applyFill="1" applyBorder="1" applyAlignment="1" applyProtection="1">
      <alignment horizontal="right" vertical="center" wrapText="1"/>
      <protection hidden="1"/>
    </xf>
    <xf numFmtId="0" fontId="3" fillId="0" borderId="1" xfId="0" applyFont="1" applyBorder="1" applyAlignment="1" applyProtection="1">
      <alignment horizontal="center" vertical="top" wrapText="1"/>
      <protection hidden="1"/>
    </xf>
    <xf numFmtId="0" fontId="2" fillId="18" borderId="8" xfId="0" applyFont="1" applyFill="1" applyBorder="1" applyAlignment="1" applyProtection="1">
      <alignment horizontal="center" vertical="top" wrapText="1"/>
      <protection hidden="1"/>
    </xf>
    <xf numFmtId="0" fontId="2" fillId="18" borderId="18" xfId="0" applyFont="1" applyFill="1" applyBorder="1" applyAlignment="1" applyProtection="1">
      <alignment horizontal="center" vertical="top" wrapText="1"/>
      <protection hidden="1"/>
    </xf>
    <xf numFmtId="0" fontId="2" fillId="18" borderId="0" xfId="0" applyFont="1" applyFill="1" applyAlignment="1" applyProtection="1">
      <alignment horizontal="center" vertical="top" wrapText="1"/>
      <protection hidden="1"/>
    </xf>
    <xf numFmtId="0" fontId="2" fillId="18" borderId="28" xfId="0" applyFont="1" applyFill="1" applyBorder="1" applyAlignment="1" applyProtection="1">
      <alignment horizontal="center" vertical="top" wrapText="1"/>
      <protection hidden="1"/>
    </xf>
    <xf numFmtId="0" fontId="2" fillId="3" borderId="5" xfId="0" applyFont="1" applyFill="1" applyBorder="1" applyAlignment="1" applyProtection="1">
      <alignment horizontal="left" vertical="top" wrapText="1"/>
      <protection hidden="1"/>
    </xf>
    <xf numFmtId="0" fontId="2" fillId="3" borderId="10" xfId="0" applyFont="1" applyFill="1" applyBorder="1" applyAlignment="1" applyProtection="1">
      <alignment horizontal="left" vertical="top" wrapText="1"/>
      <protection hidden="1"/>
    </xf>
    <xf numFmtId="0" fontId="2" fillId="3" borderId="6" xfId="0" applyFont="1" applyFill="1" applyBorder="1" applyAlignment="1" applyProtection="1">
      <alignment horizontal="left" vertical="top" wrapText="1"/>
      <protection hidden="1"/>
    </xf>
    <xf numFmtId="0" fontId="0" fillId="2" borderId="5" xfId="0" applyFill="1" applyBorder="1" applyAlignment="1" applyProtection="1">
      <alignment horizontal="center" vertical="center" wrapText="1"/>
      <protection hidden="1"/>
    </xf>
    <xf numFmtId="0" fontId="0" fillId="2" borderId="10" xfId="0" applyFill="1" applyBorder="1" applyAlignment="1" applyProtection="1">
      <alignment horizontal="center" vertical="center" wrapText="1"/>
      <protection hidden="1"/>
    </xf>
    <xf numFmtId="0" fontId="0" fillId="2" borderId="6" xfId="0" applyFill="1" applyBorder="1" applyAlignment="1" applyProtection="1">
      <alignment horizontal="center" vertical="center" wrapText="1"/>
      <protection hidden="1"/>
    </xf>
    <xf numFmtId="0" fontId="27" fillId="2" borderId="5" xfId="0" applyFont="1" applyFill="1" applyBorder="1" applyAlignment="1" applyProtection="1">
      <alignment horizontal="center" vertical="center" wrapText="1"/>
      <protection hidden="1"/>
    </xf>
    <xf numFmtId="0" fontId="27" fillId="2" borderId="10" xfId="0" applyFont="1" applyFill="1" applyBorder="1" applyAlignment="1" applyProtection="1">
      <alignment horizontal="center" vertical="center" wrapText="1"/>
      <protection hidden="1"/>
    </xf>
    <xf numFmtId="0" fontId="27" fillId="2" borderId="6" xfId="0" applyFont="1" applyFill="1" applyBorder="1" applyAlignment="1" applyProtection="1">
      <alignment horizontal="center" vertical="center" wrapText="1"/>
      <protection hidden="1"/>
    </xf>
    <xf numFmtId="0" fontId="3" fillId="3" borderId="5" xfId="0" applyFont="1" applyFill="1" applyBorder="1" applyAlignment="1" applyProtection="1">
      <alignment horizontal="left" vertical="top" wrapText="1"/>
      <protection hidden="1"/>
    </xf>
    <xf numFmtId="0" fontId="3" fillId="3" borderId="10" xfId="0" applyFont="1" applyFill="1" applyBorder="1" applyAlignment="1" applyProtection="1">
      <alignment horizontal="left" vertical="top" wrapText="1"/>
      <protection hidden="1"/>
    </xf>
    <xf numFmtId="0" fontId="3" fillId="3" borderId="6" xfId="0" applyFont="1" applyFill="1" applyBorder="1" applyAlignment="1" applyProtection="1">
      <alignment horizontal="left" vertical="top" wrapText="1"/>
      <protection hidden="1"/>
    </xf>
    <xf numFmtId="0" fontId="19" fillId="0" borderId="1" xfId="0" applyFont="1" applyBorder="1" applyAlignment="1" applyProtection="1">
      <alignment horizontal="center" vertical="center" wrapText="1"/>
      <protection hidden="1"/>
    </xf>
    <xf numFmtId="0" fontId="20" fillId="9" borderId="1" xfId="0" applyFont="1" applyFill="1" applyBorder="1" applyAlignment="1" applyProtection="1">
      <alignment horizontal="left" vertical="center" wrapText="1"/>
      <protection hidden="1"/>
    </xf>
    <xf numFmtId="0" fontId="3" fillId="18" borderId="2" xfId="0" applyFont="1" applyFill="1" applyBorder="1" applyAlignment="1" applyProtection="1">
      <alignment horizontal="center" vertical="top" wrapText="1"/>
      <protection hidden="1"/>
    </xf>
    <xf numFmtId="0" fontId="3" fillId="18" borderId="3" xfId="0" applyFont="1" applyFill="1" applyBorder="1" applyAlignment="1" applyProtection="1">
      <alignment horizontal="center" vertical="top" wrapText="1"/>
      <protection hidden="1"/>
    </xf>
    <xf numFmtId="0" fontId="3" fillId="18" borderId="4" xfId="0" applyFont="1" applyFill="1" applyBorder="1" applyAlignment="1" applyProtection="1">
      <alignment horizontal="center" vertical="top" wrapText="1"/>
      <protection hidden="1"/>
    </xf>
    <xf numFmtId="0" fontId="17" fillId="18" borderId="1" xfId="0" applyFont="1" applyFill="1" applyBorder="1" applyAlignment="1" applyProtection="1">
      <alignment horizontal="center" vertical="top" wrapText="1"/>
      <protection hidden="1"/>
    </xf>
    <xf numFmtId="0" fontId="17" fillId="3" borderId="5" xfId="0" applyFont="1" applyFill="1" applyBorder="1" applyAlignment="1" applyProtection="1">
      <alignment horizontal="left" vertical="top" wrapText="1"/>
      <protection hidden="1"/>
    </xf>
    <xf numFmtId="0" fontId="17" fillId="3" borderId="10" xfId="0" applyFont="1" applyFill="1" applyBorder="1" applyAlignment="1" applyProtection="1">
      <alignment horizontal="left" vertical="top" wrapText="1"/>
      <protection hidden="1"/>
    </xf>
    <xf numFmtId="0" fontId="17" fillId="3" borderId="6" xfId="0" applyFont="1" applyFill="1" applyBorder="1" applyAlignment="1" applyProtection="1">
      <alignment horizontal="left" vertical="top" wrapText="1"/>
      <protection hidden="1"/>
    </xf>
    <xf numFmtId="40" fontId="27" fillId="2" borderId="5" xfId="0" applyNumberFormat="1" applyFont="1" applyFill="1" applyBorder="1" applyAlignment="1" applyProtection="1">
      <alignment horizontal="center" vertical="center" wrapText="1"/>
      <protection hidden="1"/>
    </xf>
    <xf numFmtId="40" fontId="27" fillId="2" borderId="10" xfId="0" applyNumberFormat="1" applyFont="1" applyFill="1" applyBorder="1" applyAlignment="1" applyProtection="1">
      <alignment horizontal="center" vertical="center" wrapText="1"/>
      <protection hidden="1"/>
    </xf>
    <xf numFmtId="40" fontId="27" fillId="2" borderId="6" xfId="0" applyNumberFormat="1" applyFont="1" applyFill="1" applyBorder="1" applyAlignment="1" applyProtection="1">
      <alignment horizontal="center" vertical="center" wrapText="1"/>
      <protection hidden="1"/>
    </xf>
    <xf numFmtId="0" fontId="3" fillId="3" borderId="1" xfId="0" applyFont="1" applyFill="1" applyBorder="1" applyAlignment="1" applyProtection="1">
      <alignment horizontal="left" vertical="top" wrapText="1"/>
      <protection hidden="1"/>
    </xf>
    <xf numFmtId="0" fontId="0" fillId="2" borderId="1" xfId="0" applyFill="1" applyBorder="1" applyAlignment="1" applyProtection="1">
      <alignment horizontal="center" vertical="center" wrapText="1"/>
      <protection hidden="1"/>
    </xf>
    <xf numFmtId="0" fontId="27" fillId="12" borderId="5" xfId="0" applyFont="1" applyFill="1" applyBorder="1" applyAlignment="1" applyProtection="1">
      <alignment horizontal="center" vertical="center" wrapText="1"/>
      <protection hidden="1"/>
    </xf>
    <xf numFmtId="0" fontId="27" fillId="12" borderId="10" xfId="0" applyFont="1" applyFill="1" applyBorder="1" applyAlignment="1" applyProtection="1">
      <alignment horizontal="center" vertical="center" wrapText="1"/>
      <protection hidden="1"/>
    </xf>
    <xf numFmtId="0" fontId="27" fillId="12" borderId="6" xfId="0" applyFont="1" applyFill="1" applyBorder="1" applyAlignment="1" applyProtection="1">
      <alignment horizontal="center" vertical="center" wrapText="1"/>
      <protection hidden="1"/>
    </xf>
    <xf numFmtId="0" fontId="25" fillId="0" borderId="1" xfId="0" applyFont="1" applyBorder="1" applyAlignment="1" applyProtection="1">
      <alignment horizontal="left" vertical="center" wrapText="1"/>
      <protection hidden="1"/>
    </xf>
    <xf numFmtId="0" fontId="7" fillId="0" borderId="1" xfId="0" applyFont="1" applyBorder="1" applyAlignment="1" applyProtection="1">
      <alignment horizontal="left" vertical="center" wrapText="1"/>
      <protection hidden="1"/>
    </xf>
    <xf numFmtId="0" fontId="6" fillId="4" borderId="1" xfId="0" applyFont="1" applyFill="1" applyBorder="1" applyAlignment="1" applyProtection="1">
      <alignment horizontal="center" vertical="top" wrapText="1"/>
      <protection hidden="1"/>
    </xf>
    <xf numFmtId="0" fontId="70" fillId="18" borderId="17" xfId="0" applyFont="1" applyFill="1" applyBorder="1" applyAlignment="1" applyProtection="1">
      <alignment horizontal="center" vertical="center" wrapText="1"/>
      <protection hidden="1"/>
    </xf>
    <xf numFmtId="0" fontId="70" fillId="18" borderId="8" xfId="0" applyFont="1" applyFill="1" applyBorder="1" applyAlignment="1" applyProtection="1">
      <alignment horizontal="center" vertical="center" wrapText="1"/>
      <protection hidden="1"/>
    </xf>
    <xf numFmtId="40" fontId="27" fillId="2" borderId="1" xfId="0" applyNumberFormat="1" applyFont="1" applyFill="1" applyBorder="1" applyAlignment="1" applyProtection="1">
      <alignment horizontal="center" vertical="center" wrapText="1"/>
      <protection hidden="1"/>
    </xf>
    <xf numFmtId="40" fontId="28" fillId="2" borderId="4" xfId="0" applyNumberFormat="1" applyFont="1" applyFill="1" applyBorder="1" applyAlignment="1" applyProtection="1">
      <alignment horizontal="center" vertical="center" wrapText="1"/>
      <protection hidden="1"/>
    </xf>
    <xf numFmtId="40" fontId="28" fillId="2" borderId="1" xfId="0" applyNumberFormat="1" applyFont="1" applyFill="1" applyBorder="1" applyAlignment="1" applyProtection="1">
      <alignment horizontal="center" vertical="center" wrapText="1"/>
      <protection hidden="1"/>
    </xf>
    <xf numFmtId="0" fontId="2" fillId="4" borderId="1" xfId="0" applyFont="1" applyFill="1" applyBorder="1" applyAlignment="1" applyProtection="1">
      <alignment horizontal="center" vertical="top"/>
      <protection hidden="1"/>
    </xf>
    <xf numFmtId="0" fontId="3" fillId="0" borderId="2" xfId="0" applyFont="1" applyBorder="1" applyAlignment="1" applyProtection="1">
      <alignment horizontal="center" vertical="top" wrapText="1"/>
      <protection hidden="1"/>
    </xf>
    <xf numFmtId="0" fontId="3" fillId="0" borderId="3" xfId="0" applyFont="1" applyBorder="1" applyAlignment="1" applyProtection="1">
      <alignment horizontal="center" vertical="top" wrapText="1"/>
      <protection hidden="1"/>
    </xf>
    <xf numFmtId="0" fontId="3" fillId="0" borderId="4" xfId="0" applyFont="1" applyBorder="1" applyAlignment="1" applyProtection="1">
      <alignment horizontal="center" vertical="top" wrapText="1"/>
      <protection hidden="1"/>
    </xf>
    <xf numFmtId="0" fontId="50" fillId="4" borderId="9" xfId="0" applyFont="1" applyFill="1" applyBorder="1" applyAlignment="1" applyProtection="1">
      <alignment horizontal="center" vertical="center" wrapText="1"/>
      <protection hidden="1"/>
    </xf>
    <xf numFmtId="2" fontId="28" fillId="2" borderId="4" xfId="0" applyNumberFormat="1" applyFont="1" applyFill="1" applyBorder="1" applyAlignment="1" applyProtection="1">
      <alignment horizontal="center" vertical="center" wrapText="1"/>
      <protection hidden="1"/>
    </xf>
    <xf numFmtId="2" fontId="28" fillId="2" borderId="1" xfId="0" applyNumberFormat="1" applyFont="1" applyFill="1" applyBorder="1" applyAlignment="1" applyProtection="1">
      <alignment horizontal="center" vertical="center" wrapText="1"/>
      <protection hidden="1"/>
    </xf>
    <xf numFmtId="0" fontId="7" fillId="0" borderId="2" xfId="0" applyFont="1" applyBorder="1" applyAlignment="1" applyProtection="1">
      <alignment horizontal="left" vertical="center" wrapText="1"/>
      <protection hidden="1"/>
    </xf>
    <xf numFmtId="0" fontId="7" fillId="0" borderId="3" xfId="0" applyFont="1" applyBorder="1" applyAlignment="1" applyProtection="1">
      <alignment horizontal="left" vertical="center" wrapText="1"/>
      <protection hidden="1"/>
    </xf>
    <xf numFmtId="0" fontId="7" fillId="0" borderId="4" xfId="0" applyFont="1" applyBorder="1" applyAlignment="1" applyProtection="1">
      <alignment horizontal="left" vertical="center" wrapText="1"/>
      <protection hidden="1"/>
    </xf>
    <xf numFmtId="0" fontId="3" fillId="18" borderId="17" xfId="0" applyFont="1" applyFill="1" applyBorder="1" applyAlignment="1" applyProtection="1">
      <alignment horizontal="center" vertical="top" wrapText="1"/>
      <protection hidden="1"/>
    </xf>
    <xf numFmtId="0" fontId="3" fillId="18" borderId="8" xfId="0" applyFont="1" applyFill="1" applyBorder="1" applyAlignment="1" applyProtection="1">
      <alignment horizontal="center" vertical="top" wrapText="1"/>
      <protection hidden="1"/>
    </xf>
    <xf numFmtId="0" fontId="3" fillId="18" borderId="18" xfId="0" applyFont="1" applyFill="1" applyBorder="1" applyAlignment="1" applyProtection="1">
      <alignment horizontal="center" vertical="top" wrapText="1"/>
      <protection hidden="1"/>
    </xf>
    <xf numFmtId="0" fontId="30" fillId="2" borderId="9" xfId="0" applyFont="1" applyFill="1" applyBorder="1" applyAlignment="1" applyProtection="1">
      <alignment horizontal="left" vertical="center" wrapText="1"/>
      <protection hidden="1"/>
    </xf>
    <xf numFmtId="0" fontId="30" fillId="2" borderId="3" xfId="0" applyFont="1" applyFill="1" applyBorder="1" applyAlignment="1" applyProtection="1">
      <alignment horizontal="left" vertical="center" wrapText="1"/>
      <protection hidden="1"/>
    </xf>
    <xf numFmtId="0" fontId="33" fillId="2" borderId="0" xfId="0" applyFont="1" applyFill="1" applyAlignment="1" applyProtection="1">
      <alignment horizontal="center" vertical="center"/>
      <protection hidden="1"/>
    </xf>
    <xf numFmtId="0" fontId="25" fillId="0" borderId="2" xfId="0" applyFont="1" applyBorder="1" applyAlignment="1" applyProtection="1">
      <alignment horizontal="left" vertical="center" wrapText="1"/>
      <protection hidden="1"/>
    </xf>
    <xf numFmtId="0" fontId="25" fillId="0" borderId="3" xfId="0" applyFont="1" applyBorder="1" applyAlignment="1" applyProtection="1">
      <alignment horizontal="left" vertical="center" wrapText="1"/>
      <protection hidden="1"/>
    </xf>
    <xf numFmtId="0" fontId="25" fillId="0" borderId="4" xfId="0" applyFont="1" applyBorder="1" applyAlignment="1" applyProtection="1">
      <alignment horizontal="left" vertical="center" wrapText="1"/>
      <protection hidden="1"/>
    </xf>
    <xf numFmtId="0" fontId="4" fillId="4" borderId="5" xfId="0" applyFont="1" applyFill="1" applyBorder="1" applyAlignment="1" applyProtection="1">
      <alignment horizontal="center" vertical="center" wrapText="1"/>
      <protection hidden="1"/>
    </xf>
    <xf numFmtId="0" fontId="4" fillId="4" borderId="1" xfId="0" applyFont="1" applyFill="1" applyBorder="1" applyAlignment="1" applyProtection="1">
      <alignment horizontal="center" vertical="center" wrapText="1"/>
      <protection hidden="1"/>
    </xf>
    <xf numFmtId="0" fontId="5" fillId="4" borderId="1" xfId="0" applyFont="1" applyFill="1" applyBorder="1" applyAlignment="1" applyProtection="1">
      <alignment horizontal="center" vertical="top" wrapText="1"/>
      <protection hidden="1"/>
    </xf>
    <xf numFmtId="0" fontId="45" fillId="4" borderId="1" xfId="0" applyFont="1" applyFill="1" applyBorder="1" applyAlignment="1" applyProtection="1">
      <alignment horizontal="center" vertical="top"/>
      <protection hidden="1"/>
    </xf>
    <xf numFmtId="0" fontId="6" fillId="2" borderId="1" xfId="0" applyFont="1" applyFill="1" applyBorder="1" applyAlignment="1" applyProtection="1">
      <alignment horizontal="right" vertical="center"/>
      <protection hidden="1"/>
    </xf>
    <xf numFmtId="2" fontId="6" fillId="2" borderId="1" xfId="0" applyNumberFormat="1" applyFont="1" applyFill="1" applyBorder="1" applyAlignment="1" applyProtection="1">
      <alignment horizontal="center" vertical="center"/>
      <protection hidden="1"/>
    </xf>
    <xf numFmtId="0" fontId="6" fillId="2" borderId="1" xfId="0" applyFont="1" applyFill="1" applyBorder="1" applyAlignment="1" applyProtection="1">
      <alignment horizontal="center" vertical="center"/>
      <protection hidden="1"/>
    </xf>
    <xf numFmtId="0" fontId="2" fillId="2" borderId="1" xfId="0" applyFont="1" applyFill="1" applyBorder="1" applyAlignment="1" applyProtection="1">
      <alignment horizontal="left" vertical="top" wrapText="1" indent="2"/>
      <protection hidden="1"/>
    </xf>
    <xf numFmtId="0" fontId="2" fillId="2" borderId="0" xfId="0" applyFont="1" applyFill="1" applyAlignment="1" applyProtection="1">
      <alignment horizontal="left" vertical="top" wrapText="1"/>
      <protection hidden="1"/>
    </xf>
    <xf numFmtId="0" fontId="48" fillId="2" borderId="2" xfId="0" applyFont="1" applyFill="1" applyBorder="1" applyAlignment="1" applyProtection="1">
      <alignment horizontal="left" vertical="center" wrapText="1"/>
      <protection hidden="1"/>
    </xf>
    <xf numFmtId="0" fontId="48" fillId="2" borderId="3" xfId="0" applyFont="1" applyFill="1" applyBorder="1" applyAlignment="1" applyProtection="1">
      <alignment horizontal="left" vertical="center" wrapText="1"/>
      <protection hidden="1"/>
    </xf>
    <xf numFmtId="0" fontId="6" fillId="2" borderId="9" xfId="0" applyFont="1" applyFill="1" applyBorder="1" applyAlignment="1" applyProtection="1">
      <alignment horizontal="center" vertical="top"/>
      <protection hidden="1"/>
    </xf>
    <xf numFmtId="0" fontId="6" fillId="2" borderId="7" xfId="0" applyFont="1" applyFill="1" applyBorder="1" applyAlignment="1" applyProtection="1">
      <alignment horizontal="center" vertical="top"/>
      <protection hidden="1"/>
    </xf>
    <xf numFmtId="0" fontId="27" fillId="2" borderId="1" xfId="0" applyFont="1" applyFill="1" applyBorder="1" applyAlignment="1" applyProtection="1">
      <alignment horizontal="center" vertical="center" wrapText="1"/>
      <protection hidden="1"/>
    </xf>
    <xf numFmtId="0" fontId="27" fillId="2" borderId="18" xfId="0" applyFont="1" applyFill="1" applyBorder="1" applyAlignment="1" applyProtection="1">
      <alignment horizontal="center" vertical="center" wrapText="1"/>
      <protection hidden="1"/>
    </xf>
    <xf numFmtId="0" fontId="27" fillId="2" borderId="28" xfId="0" applyFont="1" applyFill="1" applyBorder="1" applyAlignment="1" applyProtection="1">
      <alignment horizontal="center" vertical="center" wrapText="1"/>
      <protection hidden="1"/>
    </xf>
    <xf numFmtId="0" fontId="27" fillId="2" borderId="7" xfId="0" applyFont="1" applyFill="1" applyBorder="1" applyAlignment="1" applyProtection="1">
      <alignment horizontal="center" vertical="center" wrapText="1"/>
      <protection hidden="1"/>
    </xf>
    <xf numFmtId="0" fontId="20" fillId="9" borderId="1" xfId="0" applyFont="1" applyFill="1" applyBorder="1" applyAlignment="1" applyProtection="1">
      <alignment horizontal="left" vertical="center" wrapText="1"/>
      <protection locked="0"/>
    </xf>
    <xf numFmtId="0" fontId="19" fillId="0" borderId="0" xfId="0" applyFont="1" applyAlignment="1" applyProtection="1">
      <alignment horizontal="center" vertical="center" wrapText="1"/>
      <protection hidden="1"/>
    </xf>
    <xf numFmtId="0" fontId="36" fillId="0" borderId="0" xfId="0" applyFont="1" applyAlignment="1" applyProtection="1">
      <alignment horizontal="center" vertical="center" wrapText="1"/>
      <protection hidden="1"/>
    </xf>
    <xf numFmtId="0" fontId="4" fillId="4" borderId="9" xfId="0" applyFont="1" applyFill="1" applyBorder="1" applyAlignment="1" applyProtection="1">
      <alignment horizontal="center" vertical="center"/>
      <protection hidden="1"/>
    </xf>
    <xf numFmtId="0" fontId="2" fillId="2" borderId="1" xfId="0" applyFont="1" applyFill="1" applyBorder="1" applyAlignment="1" applyProtection="1">
      <alignment horizontal="left" vertical="top" wrapText="1"/>
      <protection hidden="1"/>
    </xf>
    <xf numFmtId="0" fontId="6" fillId="2" borderId="1" xfId="0" applyFont="1" applyFill="1" applyBorder="1" applyAlignment="1" applyProtection="1">
      <alignment horizontal="right" vertical="center" wrapText="1"/>
      <protection hidden="1"/>
    </xf>
    <xf numFmtId="0" fontId="30" fillId="2" borderId="1" xfId="0" applyFont="1" applyFill="1" applyBorder="1" applyAlignment="1" applyProtection="1">
      <alignment horizontal="right" vertical="center"/>
      <protection hidden="1"/>
    </xf>
    <xf numFmtId="0" fontId="4" fillId="4" borderId="2" xfId="0" applyFont="1" applyFill="1" applyBorder="1" applyAlignment="1" applyProtection="1">
      <alignment horizontal="left" vertical="center" wrapText="1"/>
      <protection hidden="1"/>
    </xf>
    <xf numFmtId="0" fontId="4" fillId="4" borderId="3" xfId="0" applyFont="1" applyFill="1" applyBorder="1" applyAlignment="1" applyProtection="1">
      <alignment horizontal="left" vertical="center" wrapText="1"/>
      <protection hidden="1"/>
    </xf>
    <xf numFmtId="0" fontId="4" fillId="4" borderId="4" xfId="0" applyFont="1" applyFill="1" applyBorder="1" applyAlignment="1" applyProtection="1">
      <alignment horizontal="left" vertical="center" wrapText="1"/>
      <protection hidden="1"/>
    </xf>
    <xf numFmtId="166" fontId="4" fillId="4" borderId="1" xfId="0" applyNumberFormat="1" applyFont="1" applyFill="1" applyBorder="1" applyAlignment="1" applyProtection="1">
      <alignment horizontal="center" vertical="center" wrapText="1"/>
      <protection hidden="1"/>
    </xf>
    <xf numFmtId="0" fontId="84" fillId="10" borderId="17" xfId="0" applyFont="1" applyFill="1" applyBorder="1" applyAlignment="1" applyProtection="1">
      <alignment horizontal="left" vertical="top" wrapText="1"/>
      <protection hidden="1"/>
    </xf>
    <xf numFmtId="0" fontId="84" fillId="10" borderId="19" xfId="0" applyFont="1" applyFill="1" applyBorder="1" applyAlignment="1" applyProtection="1">
      <alignment horizontal="left" vertical="top" wrapText="1"/>
      <protection hidden="1"/>
    </xf>
    <xf numFmtId="0" fontId="84" fillId="10" borderId="8" xfId="0" applyFont="1" applyFill="1" applyBorder="1" applyAlignment="1" applyProtection="1">
      <alignment horizontal="left" vertical="top" wrapText="1"/>
      <protection hidden="1"/>
    </xf>
    <xf numFmtId="0" fontId="84" fillId="10" borderId="0" xfId="0" applyFont="1" applyFill="1" applyAlignment="1" applyProtection="1">
      <alignment horizontal="left" vertical="top" wrapText="1"/>
      <protection hidden="1"/>
    </xf>
    <xf numFmtId="0" fontId="84" fillId="10" borderId="1" xfId="0" applyFont="1" applyFill="1" applyBorder="1" applyAlignment="1" applyProtection="1">
      <alignment horizontal="center" vertical="top" wrapText="1"/>
      <protection hidden="1"/>
    </xf>
    <xf numFmtId="0" fontId="6" fillId="2" borderId="9" xfId="0" applyFont="1" applyFill="1" applyBorder="1" applyAlignment="1" applyProtection="1">
      <alignment horizontal="left" vertical="center"/>
      <protection hidden="1"/>
    </xf>
    <xf numFmtId="0" fontId="24" fillId="7" borderId="0" xfId="0" applyFont="1" applyFill="1" applyAlignment="1" applyProtection="1">
      <alignment horizontal="left" vertical="top" wrapText="1"/>
      <protection hidden="1"/>
    </xf>
    <xf numFmtId="0" fontId="39" fillId="4" borderId="1" xfId="0" applyFont="1" applyFill="1" applyBorder="1" applyAlignment="1" applyProtection="1">
      <alignment vertical="center"/>
      <protection hidden="1"/>
    </xf>
    <xf numFmtId="0" fontId="2" fillId="2" borderId="1" xfId="0" applyFont="1" applyFill="1" applyBorder="1" applyAlignment="1" applyProtection="1">
      <alignment vertical="top" wrapText="1"/>
      <protection locked="0"/>
    </xf>
    <xf numFmtId="0" fontId="39" fillId="4" borderId="1" xfId="0" applyFont="1" applyFill="1" applyBorder="1" applyAlignment="1" applyProtection="1">
      <alignment horizontal="left" vertical="center"/>
      <protection hidden="1"/>
    </xf>
    <xf numFmtId="0" fontId="46" fillId="10" borderId="5" xfId="0" applyFont="1" applyFill="1" applyBorder="1" applyAlignment="1" applyProtection="1">
      <alignment horizontal="left" vertical="top" wrapText="1"/>
      <protection hidden="1"/>
    </xf>
    <xf numFmtId="0" fontId="46" fillId="10" borderId="10" xfId="0" applyFont="1" applyFill="1" applyBorder="1" applyAlignment="1" applyProtection="1">
      <alignment horizontal="left" vertical="top" wrapText="1"/>
      <protection hidden="1"/>
    </xf>
    <xf numFmtId="0" fontId="46" fillId="10" borderId="6" xfId="0" applyFont="1" applyFill="1" applyBorder="1" applyAlignment="1" applyProtection="1">
      <alignment horizontal="left" vertical="top" wrapText="1"/>
      <protection hidden="1"/>
    </xf>
    <xf numFmtId="0" fontId="2" fillId="10" borderId="1" xfId="0" applyFont="1" applyFill="1" applyBorder="1" applyAlignment="1" applyProtection="1">
      <alignment horizontal="left" vertical="top" wrapText="1"/>
      <protection hidden="1"/>
    </xf>
    <xf numFmtId="0" fontId="63" fillId="4" borderId="1" xfId="0" applyFont="1" applyFill="1" applyBorder="1" applyAlignment="1" applyProtection="1">
      <alignment horizontal="center" vertical="center" wrapText="1"/>
      <protection hidden="1"/>
    </xf>
    <xf numFmtId="0" fontId="2" fillId="17" borderId="0" xfId="0" applyFont="1" applyFill="1" applyAlignment="1" applyProtection="1">
      <alignment horizontal="center" vertical="top"/>
      <protection hidden="1"/>
    </xf>
    <xf numFmtId="0" fontId="2" fillId="2" borderId="8" xfId="0" applyFont="1" applyFill="1" applyBorder="1" applyAlignment="1" applyProtection="1">
      <alignment horizontal="left" vertical="top"/>
      <protection hidden="1"/>
    </xf>
    <xf numFmtId="0" fontId="20" fillId="0" borderId="1" xfId="0" applyFont="1" applyBorder="1" applyAlignment="1" applyProtection="1">
      <alignment horizontal="right" vertical="center" wrapText="1"/>
      <protection hidden="1"/>
    </xf>
    <xf numFmtId="0" fontId="61" fillId="4" borderId="29" xfId="0" applyFont="1" applyFill="1" applyBorder="1" applyAlignment="1" applyProtection="1">
      <alignment horizontal="center" vertical="center" wrapText="1"/>
      <protection hidden="1"/>
    </xf>
    <xf numFmtId="0" fontId="61" fillId="4" borderId="30" xfId="0" applyFont="1" applyFill="1" applyBorder="1" applyAlignment="1" applyProtection="1">
      <alignment horizontal="center" vertical="center"/>
      <protection hidden="1"/>
    </xf>
    <xf numFmtId="0" fontId="61" fillId="4" borderId="31" xfId="0" applyFont="1" applyFill="1" applyBorder="1" applyAlignment="1" applyProtection="1">
      <alignment horizontal="center" vertical="center"/>
      <protection hidden="1"/>
    </xf>
    <xf numFmtId="0" fontId="61" fillId="4" borderId="25" xfId="0" applyFont="1" applyFill="1" applyBorder="1" applyAlignment="1" applyProtection="1">
      <alignment horizontal="center" vertical="center" wrapText="1"/>
      <protection hidden="1"/>
    </xf>
    <xf numFmtId="0" fontId="61" fillId="4" borderId="26" xfId="0" applyFont="1" applyFill="1" applyBorder="1" applyAlignment="1" applyProtection="1">
      <alignment horizontal="center" vertical="center" wrapText="1"/>
      <protection hidden="1"/>
    </xf>
    <xf numFmtId="0" fontId="20" fillId="0" borderId="20" xfId="0" applyFont="1" applyBorder="1" applyAlignment="1" applyProtection="1">
      <alignment horizontal="right" vertical="center"/>
      <protection hidden="1"/>
    </xf>
    <xf numFmtId="0" fontId="20" fillId="0" borderId="1" xfId="0" applyFont="1" applyBorder="1" applyAlignment="1" applyProtection="1">
      <alignment horizontal="right" vertical="center"/>
      <protection hidden="1"/>
    </xf>
    <xf numFmtId="0" fontId="20" fillId="0" borderId="22" xfId="0" applyFont="1" applyBorder="1" applyAlignment="1" applyProtection="1">
      <alignment horizontal="right" vertical="center" wrapText="1"/>
      <protection hidden="1"/>
    </xf>
    <xf numFmtId="0" fontId="20" fillId="0" borderId="23" xfId="0" applyFont="1" applyBorder="1" applyAlignment="1" applyProtection="1">
      <alignment horizontal="right" vertical="center" wrapText="1"/>
      <protection hidden="1"/>
    </xf>
    <xf numFmtId="0" fontId="26" fillId="2" borderId="8" xfId="0" applyFont="1" applyFill="1" applyBorder="1" applyAlignment="1" applyProtection="1">
      <alignment horizontal="left" vertical="top"/>
      <protection hidden="1"/>
    </xf>
    <xf numFmtId="0" fontId="66" fillId="4" borderId="14" xfId="0" applyFont="1" applyFill="1" applyBorder="1" applyAlignment="1" applyProtection="1">
      <alignment horizontal="center" vertical="center" wrapText="1"/>
      <protection hidden="1"/>
    </xf>
    <xf numFmtId="0" fontId="66" fillId="4" borderId="15" xfId="0" applyFont="1" applyFill="1" applyBorder="1" applyAlignment="1" applyProtection="1">
      <alignment horizontal="center" vertical="center" wrapText="1"/>
      <protection hidden="1"/>
    </xf>
    <xf numFmtId="0" fontId="30" fillId="2" borderId="8" xfId="0" applyFont="1" applyFill="1" applyBorder="1" applyAlignment="1" applyProtection="1">
      <alignment horizontal="center" vertical="center" wrapText="1"/>
      <protection hidden="1"/>
    </xf>
    <xf numFmtId="0" fontId="2" fillId="2" borderId="12" xfId="0" applyFont="1" applyFill="1" applyBorder="1" applyAlignment="1" applyProtection="1">
      <alignment horizontal="left" vertical="top" wrapText="1"/>
      <protection locked="0"/>
    </xf>
    <xf numFmtId="0" fontId="2" fillId="2" borderId="13" xfId="0" applyFont="1" applyFill="1" applyBorder="1" applyAlignment="1" applyProtection="1">
      <alignment horizontal="left" vertical="top" wrapText="1"/>
      <protection locked="0"/>
    </xf>
    <xf numFmtId="0" fontId="20" fillId="17" borderId="0" xfId="0" applyFont="1" applyFill="1" applyAlignment="1" applyProtection="1">
      <alignment horizontal="center" vertical="center"/>
      <protection hidden="1"/>
    </xf>
    <xf numFmtId="0" fontId="20" fillId="0" borderId="0" xfId="0" applyFont="1" applyAlignment="1" applyProtection="1">
      <alignment horizontal="center" vertical="center"/>
      <protection hidden="1"/>
    </xf>
    <xf numFmtId="0" fontId="6" fillId="2" borderId="5" xfId="0" applyFont="1" applyFill="1" applyBorder="1" applyAlignment="1" applyProtection="1">
      <alignment horizontal="right" vertical="center"/>
      <protection hidden="1"/>
    </xf>
    <xf numFmtId="0" fontId="6" fillId="2" borderId="17" xfId="0" applyFont="1" applyFill="1" applyBorder="1" applyAlignment="1" applyProtection="1">
      <alignment horizontal="right" vertical="center"/>
      <protection hidden="1"/>
    </xf>
    <xf numFmtId="0" fontId="55" fillId="0" borderId="1" xfId="0" applyFont="1" applyBorder="1" applyAlignment="1" applyProtection="1">
      <alignment horizontal="left" vertical="center" wrapText="1"/>
      <protection locked="0"/>
    </xf>
    <xf numFmtId="0" fontId="55" fillId="0" borderId="2" xfId="0" applyFont="1" applyBorder="1" applyAlignment="1" applyProtection="1">
      <alignment horizontal="left" vertical="center" wrapText="1"/>
      <protection locked="0"/>
    </xf>
    <xf numFmtId="0" fontId="26" fillId="0" borderId="0" xfId="0" applyFont="1" applyAlignment="1" applyProtection="1">
      <alignment horizontal="center" vertical="center" wrapText="1"/>
      <protection hidden="1"/>
    </xf>
    <xf numFmtId="0" fontId="20" fillId="0" borderId="0" xfId="0" applyFont="1" applyAlignment="1" applyProtection="1">
      <alignment horizontal="right" vertical="center" wrapText="1"/>
      <protection hidden="1"/>
    </xf>
    <xf numFmtId="0" fontId="67" fillId="0" borderId="0" xfId="0" applyFont="1" applyAlignment="1" applyProtection="1">
      <alignment horizontal="left" vertical="center" wrapText="1"/>
      <protection hidden="1"/>
    </xf>
    <xf numFmtId="0" fontId="20" fillId="0" borderId="1" xfId="0" applyFont="1" applyBorder="1" applyAlignment="1" applyProtection="1">
      <alignment horizontal="center" vertical="center"/>
      <protection hidden="1"/>
    </xf>
    <xf numFmtId="0" fontId="20" fillId="0" borderId="1" xfId="0" applyFont="1" applyBorder="1" applyAlignment="1" applyProtection="1">
      <alignment horizontal="center" vertical="center" wrapText="1"/>
      <protection hidden="1"/>
    </xf>
    <xf numFmtId="0" fontId="20" fillId="0" borderId="2" xfId="0" applyFont="1" applyBorder="1" applyAlignment="1" applyProtection="1">
      <alignment horizontal="center" vertical="center" wrapText="1"/>
      <protection hidden="1"/>
    </xf>
    <xf numFmtId="0" fontId="20" fillId="0" borderId="2" xfId="0" applyFont="1" applyBorder="1" applyAlignment="1" applyProtection="1">
      <alignment horizontal="center" vertical="center"/>
      <protection hidden="1"/>
    </xf>
    <xf numFmtId="166" fontId="79" fillId="2" borderId="17" xfId="0" applyNumberFormat="1" applyFont="1" applyFill="1" applyBorder="1" applyAlignment="1" applyProtection="1">
      <alignment horizontal="center" vertical="center" wrapText="1"/>
      <protection hidden="1"/>
    </xf>
    <xf numFmtId="166" fontId="79" fillId="2" borderId="18" xfId="0" applyNumberFormat="1" applyFont="1" applyFill="1" applyBorder="1" applyAlignment="1" applyProtection="1">
      <alignment horizontal="center" vertical="center" wrapText="1"/>
      <protection hidden="1"/>
    </xf>
    <xf numFmtId="166" fontId="79" fillId="2" borderId="19" xfId="0" applyNumberFormat="1" applyFont="1" applyFill="1" applyBorder="1" applyAlignment="1" applyProtection="1">
      <alignment horizontal="center" vertical="center" wrapText="1"/>
      <protection hidden="1"/>
    </xf>
    <xf numFmtId="166" fontId="79" fillId="2" borderId="28" xfId="0" applyNumberFormat="1" applyFont="1" applyFill="1" applyBorder="1" applyAlignment="1" applyProtection="1">
      <alignment horizontal="center" vertical="center" wrapText="1"/>
      <protection hidden="1"/>
    </xf>
    <xf numFmtId="166" fontId="79" fillId="2" borderId="37" xfId="0" applyNumberFormat="1" applyFont="1" applyFill="1" applyBorder="1" applyAlignment="1" applyProtection="1">
      <alignment horizontal="center" vertical="center" wrapText="1"/>
      <protection hidden="1"/>
    </xf>
    <xf numFmtId="166" fontId="79" fillId="2" borderId="38" xfId="0" applyNumberFormat="1" applyFont="1" applyFill="1" applyBorder="1" applyAlignment="1" applyProtection="1">
      <alignment horizontal="center" vertical="center" wrapText="1"/>
      <protection hidden="1"/>
    </xf>
    <xf numFmtId="0" fontId="24" fillId="0" borderId="17" xfId="0" applyFont="1" applyBorder="1" applyAlignment="1" applyProtection="1">
      <alignment horizontal="center" vertical="center" wrapText="1"/>
      <protection hidden="1"/>
    </xf>
    <xf numFmtId="0" fontId="24" fillId="0" borderId="18" xfId="0" applyFont="1" applyBorder="1" applyAlignment="1" applyProtection="1">
      <alignment horizontal="center" vertical="center" wrapText="1"/>
      <protection hidden="1"/>
    </xf>
    <xf numFmtId="0" fontId="24" fillId="0" borderId="19" xfId="0" applyFont="1" applyBorder="1" applyAlignment="1" applyProtection="1">
      <alignment horizontal="center" vertical="center" wrapText="1"/>
      <protection hidden="1"/>
    </xf>
    <xf numFmtId="0" fontId="24" fillId="0" borderId="28" xfId="0" applyFont="1" applyBorder="1" applyAlignment="1" applyProtection="1">
      <alignment horizontal="center" vertical="center" wrapText="1"/>
      <protection hidden="1"/>
    </xf>
    <xf numFmtId="0" fontId="24" fillId="0" borderId="27" xfId="0" applyFont="1" applyBorder="1" applyAlignment="1" applyProtection="1">
      <alignment horizontal="center" vertical="center" wrapText="1"/>
      <protection hidden="1"/>
    </xf>
    <xf numFmtId="0" fontId="24" fillId="0" borderId="7" xfId="0" applyFont="1" applyBorder="1" applyAlignment="1" applyProtection="1">
      <alignment horizontal="center" vertical="center" wrapText="1"/>
      <protection hidden="1"/>
    </xf>
    <xf numFmtId="0" fontId="66" fillId="4" borderId="0" xfId="0" applyFont="1" applyFill="1" applyAlignment="1" applyProtection="1">
      <alignment horizontal="center" vertical="center" wrapText="1"/>
      <protection hidden="1"/>
    </xf>
    <xf numFmtId="0" fontId="2" fillId="2" borderId="1" xfId="0" applyFont="1" applyFill="1" applyBorder="1" applyAlignment="1" applyProtection="1">
      <alignment horizontal="left" vertical="top" wrapText="1"/>
      <protection locked="0"/>
    </xf>
    <xf numFmtId="0" fontId="2" fillId="2" borderId="2" xfId="0" applyFont="1" applyFill="1" applyBorder="1" applyAlignment="1" applyProtection="1">
      <alignment horizontal="left" vertical="top" wrapText="1"/>
      <protection locked="0"/>
    </xf>
    <xf numFmtId="0" fontId="20" fillId="5" borderId="21" xfId="0" applyFont="1" applyFill="1" applyBorder="1" applyAlignment="1" applyProtection="1">
      <alignment horizontal="right" vertical="center" wrapText="1"/>
      <protection hidden="1"/>
    </xf>
    <xf numFmtId="0" fontId="20" fillId="5" borderId="4" xfId="0" applyFont="1" applyFill="1" applyBorder="1" applyAlignment="1" applyProtection="1">
      <alignment horizontal="right" vertical="center" wrapText="1"/>
      <protection hidden="1"/>
    </xf>
    <xf numFmtId="9" fontId="20" fillId="5" borderId="2" xfId="0" applyNumberFormat="1" applyFont="1" applyFill="1" applyBorder="1" applyAlignment="1" applyProtection="1">
      <alignment vertical="center"/>
      <protection hidden="1"/>
    </xf>
    <xf numFmtId="9" fontId="20" fillId="5" borderId="4" xfId="0" applyNumberFormat="1" applyFont="1" applyFill="1" applyBorder="1" applyAlignment="1" applyProtection="1">
      <alignment vertical="center"/>
      <protection hidden="1"/>
    </xf>
    <xf numFmtId="0" fontId="20" fillId="0" borderId="21" xfId="0" applyFont="1" applyBorder="1" applyAlignment="1" applyProtection="1">
      <alignment horizontal="right" vertical="center" wrapText="1"/>
      <protection hidden="1"/>
    </xf>
    <xf numFmtId="0" fontId="20" fillId="0" borderId="4" xfId="0" applyFont="1" applyBorder="1" applyAlignment="1" applyProtection="1">
      <alignment horizontal="right" vertical="center"/>
      <protection hidden="1"/>
    </xf>
    <xf numFmtId="0" fontId="2" fillId="10" borderId="1" xfId="0" applyFont="1" applyFill="1" applyBorder="1" applyAlignment="1" applyProtection="1">
      <alignment horizontal="left" vertical="center" wrapText="1"/>
      <protection hidden="1"/>
    </xf>
    <xf numFmtId="0" fontId="64" fillId="4" borderId="2" xfId="0" applyFont="1" applyFill="1" applyBorder="1" applyAlignment="1" applyProtection="1">
      <alignment horizontal="center" vertical="center"/>
      <protection hidden="1"/>
    </xf>
    <xf numFmtId="0" fontId="64" fillId="4" borderId="4" xfId="0" applyFont="1" applyFill="1" applyBorder="1" applyAlignment="1" applyProtection="1">
      <alignment horizontal="center" vertical="center"/>
      <protection hidden="1"/>
    </xf>
    <xf numFmtId="0" fontId="44" fillId="10" borderId="1" xfId="0" applyFont="1" applyFill="1" applyBorder="1" applyAlignment="1" applyProtection="1">
      <alignment horizontal="left" vertical="top" wrapText="1"/>
      <protection hidden="1"/>
    </xf>
    <xf numFmtId="0" fontId="6" fillId="10" borderId="1" xfId="0" applyFont="1" applyFill="1" applyBorder="1" applyAlignment="1" applyProtection="1">
      <alignment horizontal="left" vertical="top" wrapText="1"/>
      <protection hidden="1"/>
    </xf>
    <xf numFmtId="0" fontId="27" fillId="2" borderId="0" xfId="0" applyFont="1" applyFill="1" applyAlignment="1">
      <alignment horizontal="right" wrapText="1"/>
    </xf>
    <xf numFmtId="0" fontId="27" fillId="2" borderId="0" xfId="0" applyFont="1" applyFill="1" applyAlignment="1">
      <alignment horizontal="left" vertical="center"/>
    </xf>
    <xf numFmtId="0" fontId="27" fillId="2" borderId="9" xfId="0" applyFont="1" applyFill="1" applyBorder="1" applyAlignment="1">
      <alignment horizontal="left" vertical="center"/>
    </xf>
    <xf numFmtId="0" fontId="28" fillId="2" borderId="9" xfId="0" applyFont="1" applyFill="1" applyBorder="1" applyAlignment="1">
      <alignment horizontal="center" vertical="center"/>
    </xf>
    <xf numFmtId="0" fontId="0" fillId="2" borderId="2" xfId="0" applyFill="1" applyBorder="1" applyAlignment="1" applyProtection="1">
      <alignment horizontal="left" vertical="top" wrapText="1"/>
      <protection locked="0"/>
    </xf>
    <xf numFmtId="0" fontId="0" fillId="2" borderId="4" xfId="0" applyFill="1" applyBorder="1" applyAlignment="1" applyProtection="1">
      <alignment horizontal="left" vertical="top" wrapText="1"/>
      <protection locked="0"/>
    </xf>
    <xf numFmtId="0" fontId="23" fillId="10" borderId="1" xfId="0" applyFont="1" applyFill="1" applyBorder="1" applyAlignment="1">
      <alignment horizontal="left" vertical="top" wrapText="1"/>
    </xf>
    <xf numFmtId="0" fontId="23" fillId="10" borderId="17" xfId="0" applyFont="1" applyFill="1" applyBorder="1" applyAlignment="1">
      <alignment horizontal="left" vertical="top" wrapText="1"/>
    </xf>
    <xf numFmtId="0" fontId="23" fillId="10" borderId="8" xfId="0" applyFont="1" applyFill="1" applyBorder="1" applyAlignment="1">
      <alignment horizontal="left" vertical="top" wrapText="1"/>
    </xf>
    <xf numFmtId="0" fontId="23" fillId="10" borderId="18" xfId="0" applyFont="1" applyFill="1" applyBorder="1" applyAlignment="1">
      <alignment horizontal="left" vertical="top" wrapText="1"/>
    </xf>
    <xf numFmtId="0" fontId="23" fillId="10" borderId="27" xfId="0" applyFont="1" applyFill="1" applyBorder="1" applyAlignment="1">
      <alignment horizontal="left" vertical="top" wrapText="1"/>
    </xf>
    <xf numFmtId="0" fontId="23" fillId="10" borderId="9" xfId="0" applyFont="1" applyFill="1" applyBorder="1" applyAlignment="1">
      <alignment horizontal="left" vertical="top" wrapText="1"/>
    </xf>
    <xf numFmtId="0" fontId="23" fillId="10" borderId="7" xfId="0" applyFont="1" applyFill="1" applyBorder="1" applyAlignment="1">
      <alignment horizontal="left" vertical="top" wrapText="1"/>
    </xf>
    <xf numFmtId="0" fontId="1" fillId="2" borderId="1" xfId="0" applyFont="1" applyFill="1" applyBorder="1" applyAlignment="1" applyProtection="1">
      <alignment horizontal="left" vertical="top" wrapText="1"/>
      <protection locked="0"/>
    </xf>
    <xf numFmtId="0" fontId="50" fillId="4" borderId="27" xfId="0" applyFont="1" applyFill="1" applyBorder="1" applyAlignment="1">
      <alignment horizontal="center" vertical="top" wrapText="1"/>
    </xf>
    <xf numFmtId="0" fontId="50" fillId="4" borderId="9" xfId="0" applyFont="1" applyFill="1" applyBorder="1" applyAlignment="1">
      <alignment horizontal="center" vertical="top" wrapText="1"/>
    </xf>
    <xf numFmtId="0" fontId="80" fillId="7" borderId="12" xfId="0" applyFont="1" applyFill="1" applyBorder="1" applyAlignment="1">
      <alignment horizontal="center" vertical="center" wrapText="1"/>
    </xf>
    <xf numFmtId="0" fontId="80" fillId="7" borderId="13" xfId="0" applyFont="1" applyFill="1" applyBorder="1" applyAlignment="1">
      <alignment horizontal="center" vertical="center" wrapText="1"/>
    </xf>
    <xf numFmtId="9" fontId="20" fillId="0" borderId="11" xfId="0" applyNumberFormat="1" applyFont="1" applyBorder="1" applyAlignment="1" applyProtection="1">
      <alignment horizontal="center" vertical="center" wrapText="1"/>
      <protection hidden="1"/>
    </xf>
  </cellXfs>
  <cellStyles count="5">
    <cellStyle name="Hyperlink" xfId="2" builtinId="8"/>
    <cellStyle name="Normal" xfId="0" builtinId="0"/>
    <cellStyle name="Normal 2" xfId="1" xr:uid="{00000000-0005-0000-0000-000002000000}"/>
    <cellStyle name="Percent" xfId="3" builtinId="5"/>
    <cellStyle name="Percent 2" xfId="4" xr:uid="{00000000-0005-0000-0000-000004000000}"/>
  </cellStyles>
  <dxfs count="151">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patternType="none">
          <bgColor auto="1"/>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patternType="none">
          <bgColor auto="1"/>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patternType="none">
          <bgColor auto="1"/>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patternType="none">
          <bgColor auto="1"/>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patternType="none">
          <bgColor auto="1"/>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patternType="none">
          <bgColor auto="1"/>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patternType="none">
          <bgColor auto="1"/>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patternType="none">
          <bgColor auto="1"/>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patternType="none">
          <bgColor auto="1"/>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patternType="none">
          <bgColor auto="1"/>
        </patternFill>
      </fill>
    </dxf>
    <dxf>
      <font>
        <b/>
        <i val="0"/>
        <color theme="0"/>
      </font>
      <fill>
        <patternFill>
          <bgColor rgb="FFFF0000"/>
        </patternFill>
      </fill>
    </dxf>
    <dxf>
      <font>
        <b/>
        <i val="0"/>
        <color theme="0"/>
      </font>
      <fill>
        <patternFill>
          <bgColor rgb="FFFF0000"/>
        </patternFill>
      </fill>
    </dxf>
    <dxf>
      <font>
        <b/>
        <i val="0"/>
        <strike val="0"/>
        <color theme="0"/>
      </font>
      <fill>
        <patternFill>
          <bgColor rgb="FFFF0000"/>
        </patternFill>
      </fill>
    </dxf>
    <dxf>
      <font>
        <b/>
        <i val="0"/>
        <strike val="0"/>
        <color theme="0"/>
      </font>
      <fill>
        <patternFill>
          <bgColor rgb="FFFF0000"/>
        </patternFill>
      </fill>
    </dxf>
    <dxf>
      <font>
        <b/>
        <i val="0"/>
        <strike val="0"/>
        <color theme="0"/>
      </font>
      <fill>
        <patternFill>
          <fgColor theme="0"/>
          <bgColor rgb="FFFF0000"/>
        </patternFill>
      </fill>
    </dxf>
    <dxf>
      <font>
        <b/>
        <i val="0"/>
        <color theme="0"/>
      </font>
      <fill>
        <patternFill>
          <bgColor rgb="FFFF0000"/>
        </patternFill>
      </fill>
    </dxf>
    <dxf>
      <font>
        <b/>
        <i val="0"/>
        <color theme="1"/>
      </font>
      <fill>
        <patternFill patternType="none">
          <bgColor auto="1"/>
        </patternFill>
      </fill>
    </dxf>
    <dxf>
      <font>
        <b/>
        <i val="0"/>
        <color theme="1"/>
      </font>
      <fill>
        <patternFill patternType="none">
          <bgColor auto="1"/>
        </patternFill>
      </fill>
    </dxf>
    <dxf>
      <font>
        <b/>
        <i val="0"/>
        <color theme="0"/>
      </font>
      <fill>
        <patternFill>
          <bgColor rgb="FFFF0000"/>
        </patternFill>
      </fill>
    </dxf>
    <dxf>
      <font>
        <color theme="0"/>
      </font>
    </dxf>
    <dxf>
      <font>
        <b/>
        <i val="0"/>
        <color theme="0"/>
      </font>
      <fill>
        <patternFill>
          <bgColor rgb="FFFF0000"/>
        </patternFill>
      </fill>
    </dxf>
    <dxf>
      <font>
        <color theme="0"/>
      </font>
    </dxf>
    <dxf>
      <font>
        <b/>
        <i val="0"/>
        <color theme="0"/>
      </font>
      <fill>
        <patternFill>
          <bgColor rgb="FF7030A0"/>
        </patternFill>
      </fill>
    </dxf>
    <dxf>
      <font>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strike val="0"/>
        <color theme="0"/>
      </font>
      <fill>
        <patternFill>
          <bgColor rgb="FFFF0000"/>
        </patternFill>
      </fill>
    </dxf>
    <dxf>
      <font>
        <color theme="0"/>
      </font>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color theme="0"/>
      </font>
    </dxf>
    <dxf>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b/>
        <i val="0"/>
        <color theme="0"/>
      </font>
    </dxf>
    <dxf>
      <font>
        <b/>
        <i val="0"/>
        <color theme="1"/>
      </font>
      <fill>
        <patternFill>
          <bgColor theme="0"/>
        </patternFill>
      </fill>
    </dxf>
    <dxf>
      <font>
        <b/>
        <i val="0"/>
        <color theme="0"/>
      </font>
      <fill>
        <patternFill>
          <bgColor rgb="FFCC00CC"/>
        </patternFill>
      </fill>
    </dxf>
    <dxf>
      <font>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1"/>
      </font>
      <fill>
        <patternFill patternType="none">
          <bgColor auto="1"/>
        </patternFill>
      </fill>
    </dxf>
    <dxf>
      <font>
        <b/>
        <i val="0"/>
        <color theme="1"/>
      </font>
      <fill>
        <patternFill patternType="none">
          <bgColor auto="1"/>
        </patternFill>
      </fill>
    </dxf>
    <dxf>
      <font>
        <b/>
        <i val="0"/>
        <color theme="1"/>
      </font>
      <fill>
        <patternFill patternType="none">
          <bgColor auto="1"/>
        </patternFill>
      </fill>
    </dxf>
    <dxf>
      <font>
        <b/>
        <i val="0"/>
        <color theme="1"/>
      </font>
      <fill>
        <patternFill patternType="none">
          <bgColor auto="1"/>
        </patternFill>
      </fill>
    </dxf>
    <dxf>
      <fill>
        <patternFill>
          <bgColor theme="0" tint="-0.14996795556505021"/>
        </patternFill>
      </fill>
    </dxf>
    <dxf>
      <fill>
        <patternFill>
          <bgColor theme="2" tint="-0.499984740745262"/>
        </patternFill>
      </fill>
    </dxf>
    <dxf>
      <fill>
        <patternFill>
          <bgColor theme="3" tint="0.59996337778862885"/>
        </patternFill>
      </fill>
    </dxf>
    <dxf>
      <fill>
        <patternFill>
          <bgColor theme="6" tint="0.39994506668294322"/>
        </patternFill>
      </fill>
    </dxf>
  </dxfs>
  <tableStyles count="0" defaultTableStyle="TableStyleMedium9" defaultPivotStyle="PivotStyleLight16"/>
  <colors>
    <mruColors>
      <color rgb="FFFFFFCC"/>
      <color rgb="FFCC00CC"/>
      <color rgb="FFA50021"/>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1981200</xdr:colOff>
      <xdr:row>0</xdr:row>
      <xdr:rowOff>112306</xdr:rowOff>
    </xdr:from>
    <xdr:to>
      <xdr:col>0</xdr:col>
      <xdr:colOff>3952875</xdr:colOff>
      <xdr:row>1</xdr:row>
      <xdr:rowOff>37949</xdr:rowOff>
    </xdr:to>
    <xdr:pic>
      <xdr:nvPicPr>
        <xdr:cNvPr id="4" name="Picture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1"/>
        <a:stretch>
          <a:fillRect/>
        </a:stretch>
      </xdr:blipFill>
      <xdr:spPr>
        <a:xfrm>
          <a:off x="1981200" y="112306"/>
          <a:ext cx="1971675" cy="1144843"/>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www.iasaedu.org/" TargetMode="External"/><Relationship Id="rId1" Type="http://schemas.openxmlformats.org/officeDocument/2006/relationships/hyperlink" Target="mailto:iasa@iasaedu.org" TargetMode="External"/><Relationship Id="rId4"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hyperlink" Target="http://www.ilga.gov/legislation/ilcs/ilcs4.asp?DocName=010500050HArt%2E+24A&amp;ActID=1005&amp;ChapterID=17&amp;SeqStart=153500000&amp;SeqEnd=154800000" TargetMode="External"/><Relationship Id="rId2" Type="http://schemas.openxmlformats.org/officeDocument/2006/relationships/hyperlink" Target="http://www.isbe.net/peac/pdf/il_perf_stds_school_leaders.pdf" TargetMode="External"/><Relationship Id="rId1" Type="http://schemas.openxmlformats.org/officeDocument/2006/relationships/hyperlink" Target="http://www.isbe.state.il.us/PERA/pdf/pera-faqs.pdf" TargetMode="External"/><Relationship Id="rId4"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002060"/>
  </sheetPr>
  <dimension ref="A1:A10"/>
  <sheetViews>
    <sheetView showGridLines="0" showRowColHeaders="0" workbookViewId="0"/>
  </sheetViews>
  <sheetFormatPr defaultColWidth="0" defaultRowHeight="12.75" zeroHeight="1" x14ac:dyDescent="0.2"/>
  <cols>
    <col min="1" max="1" width="104.5" style="1" customWidth="1"/>
    <col min="2" max="16384" width="9.5" style="1" hidden="1"/>
  </cols>
  <sheetData>
    <row r="1" spans="1:1" ht="96" customHeight="1" x14ac:dyDescent="0.2"/>
    <row r="2" spans="1:1" ht="12" customHeight="1" x14ac:dyDescent="0.2"/>
    <row r="3" spans="1:1" ht="90" customHeight="1" x14ac:dyDescent="0.2">
      <c r="A3" s="76" t="s">
        <v>340</v>
      </c>
    </row>
    <row r="4" spans="1:1" x14ac:dyDescent="0.2"/>
    <row r="5" spans="1:1" s="56" customFormat="1" ht="40.15" customHeight="1" x14ac:dyDescent="0.2">
      <c r="A5" s="77" t="s">
        <v>337</v>
      </c>
    </row>
    <row r="6" spans="1:1" s="56" customFormat="1" ht="21" x14ac:dyDescent="0.2">
      <c r="A6" s="196" t="s">
        <v>338</v>
      </c>
    </row>
    <row r="7" spans="1:1" s="56" customFormat="1" ht="21" x14ac:dyDescent="0.2">
      <c r="A7" s="196" t="s">
        <v>339</v>
      </c>
    </row>
    <row r="8" spans="1:1" s="56" customFormat="1" ht="21" x14ac:dyDescent="0.2">
      <c r="A8" s="197" t="s">
        <v>341</v>
      </c>
    </row>
    <row r="9" spans="1:1" x14ac:dyDescent="0.2">
      <c r="A9" s="57" t="s">
        <v>718</v>
      </c>
    </row>
    <row r="10" spans="1:1" x14ac:dyDescent="0.2"/>
  </sheetData>
  <sheetProtection selectLockedCells="1" selectUnlockedCells="1"/>
  <hyperlinks>
    <hyperlink ref="A6" r:id="rId1" xr:uid="{00000000-0004-0000-0000-000000000000}"/>
    <hyperlink ref="A7" r:id="rId2" xr:uid="{00000000-0004-0000-0000-000001000000}"/>
  </hyperlinks>
  <pageMargins left="0.7" right="0.7" top="0.75" bottom="0.75" header="0.3" footer="0.3"/>
  <pageSetup orientation="portrait" r:id="rId3"/>
  <drawing r:id="rId4"/>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3"/>
  <dimension ref="A1:BZ10002"/>
  <sheetViews>
    <sheetView topLeftCell="AF1" workbookViewId="0">
      <pane ySplit="1" topLeftCell="A2" activePane="bottomLeft" state="frozen"/>
      <selection activeCell="M1" sqref="M1"/>
      <selection pane="bottomLeft" activeCell="AI2" sqref="AI2:AI6"/>
    </sheetView>
  </sheetViews>
  <sheetFormatPr defaultColWidth="9.5" defaultRowHeight="12.75" x14ac:dyDescent="0.2"/>
  <cols>
    <col min="1" max="1" width="28.5" style="4" bestFit="1" customWidth="1"/>
    <col min="2" max="2" width="12.5" style="4" bestFit="1" customWidth="1"/>
    <col min="3" max="3" width="7.5" style="4" bestFit="1" customWidth="1"/>
    <col min="4" max="4" width="1.83203125" style="4" customWidth="1"/>
    <col min="5" max="5" width="29.5" style="4" bestFit="1" customWidth="1"/>
    <col min="6" max="6" width="115" style="4" bestFit="1" customWidth="1"/>
    <col min="7" max="7" width="115" style="4" customWidth="1"/>
    <col min="8" max="8" width="7.5" style="43" bestFit="1" customWidth="1"/>
    <col min="9" max="9" width="1.83203125" style="4" customWidth="1"/>
    <col min="10" max="10" width="24.83203125" style="4" customWidth="1"/>
    <col min="11" max="11" width="1.83203125" style="4" customWidth="1"/>
    <col min="12" max="12" width="18.1640625" style="4" bestFit="1" customWidth="1"/>
    <col min="13" max="13" width="1.83203125" style="4" customWidth="1"/>
    <col min="14" max="14" width="9.5" style="44"/>
    <col min="15" max="15" width="19.5" style="4" bestFit="1" customWidth="1"/>
    <col min="16" max="16" width="127.5" style="4" bestFit="1" customWidth="1"/>
    <col min="17" max="17" width="1.83203125" style="4" customWidth="1"/>
    <col min="18" max="18" width="13.83203125" style="4" bestFit="1" customWidth="1"/>
    <col min="19" max="19" width="38.5" style="4" bestFit="1" customWidth="1"/>
    <col min="20" max="20" width="16.5" style="4" bestFit="1" customWidth="1"/>
    <col min="21" max="21" width="13.83203125" style="4" bestFit="1" customWidth="1"/>
    <col min="22" max="22" width="72.5" style="4" customWidth="1"/>
    <col min="23" max="23" width="13.83203125" style="4" bestFit="1" customWidth="1"/>
    <col min="24" max="24" width="36.5" style="4" customWidth="1"/>
    <col min="25" max="25" width="11" style="4" customWidth="1"/>
    <col min="26" max="26" width="14.5" style="4" bestFit="1" customWidth="1"/>
    <col min="27" max="27" width="1.83203125" style="4" customWidth="1"/>
    <col min="28" max="28" width="27.5" style="4" customWidth="1"/>
    <col min="29" max="29" width="32.1640625" style="33" customWidth="1"/>
    <col min="30" max="30" width="12.83203125" style="33" bestFit="1" customWidth="1"/>
    <col min="31" max="31" width="143.5" style="33" customWidth="1"/>
    <col min="32" max="34" width="1.83203125" style="33" customWidth="1"/>
    <col min="35" max="35" width="28.1640625" style="4" bestFit="1" customWidth="1"/>
    <col min="36" max="37" width="9.5" style="4"/>
    <col min="38" max="38" width="1.83203125" style="4" customWidth="1"/>
    <col min="39" max="39" width="15.5" style="4" customWidth="1"/>
    <col min="40" max="40" width="1.83203125" style="4" customWidth="1"/>
    <col min="41" max="41" width="9.5" style="4"/>
    <col min="42" max="42" width="1.83203125" style="4" customWidth="1"/>
    <col min="43" max="43" width="36" style="4" customWidth="1"/>
    <col min="44" max="44" width="1.83203125" style="4" customWidth="1"/>
    <col min="45" max="45" width="12.5" style="4" bestFit="1" customWidth="1"/>
    <col min="46" max="46" width="1.83203125" style="4" customWidth="1"/>
    <col min="47" max="47" width="16.5" style="201" customWidth="1"/>
    <col min="48" max="48" width="14.5" style="110" customWidth="1"/>
    <col min="49" max="49" width="12.83203125" style="110" customWidth="1"/>
    <col min="50" max="50" width="13.5" style="110" bestFit="1" customWidth="1"/>
    <col min="51" max="51" width="16.5" style="110" customWidth="1"/>
    <col min="52" max="52" width="1.83203125" style="4" customWidth="1"/>
    <col min="53" max="53" width="9.1640625" style="43" bestFit="1" customWidth="1"/>
    <col min="54" max="54" width="20.1640625" style="4" customWidth="1"/>
    <col min="55" max="55" width="50.83203125" style="4" customWidth="1"/>
    <col min="56" max="56" width="11.83203125" style="43" customWidth="1"/>
    <col min="57" max="57" width="50.83203125" style="4" customWidth="1"/>
    <col min="58" max="58" width="11.83203125" style="4" customWidth="1"/>
    <col min="59" max="61" width="50.83203125" style="4" customWidth="1"/>
    <col min="62" max="62" width="66" style="4" customWidth="1"/>
    <col min="63" max="63" width="16.83203125" style="4" customWidth="1"/>
    <col min="64" max="64" width="15" style="4" bestFit="1" customWidth="1"/>
    <col min="65" max="65" width="26.5" style="4" bestFit="1" customWidth="1"/>
    <col min="66" max="66" width="45.5" style="4" bestFit="1" customWidth="1"/>
    <col min="67" max="67" width="18.5" style="4" customWidth="1"/>
    <col min="68" max="68" width="27.1640625" style="4" bestFit="1" customWidth="1"/>
    <col min="69" max="69" width="28.1640625" style="4" bestFit="1" customWidth="1"/>
    <col min="70" max="70" width="9.5" style="4"/>
    <col min="71" max="71" width="29.5" style="4" bestFit="1" customWidth="1"/>
    <col min="72" max="72" width="9.5" style="4"/>
    <col min="73" max="73" width="20.5" style="4" bestFit="1" customWidth="1"/>
    <col min="74" max="76" width="9.5" style="4"/>
    <col min="77" max="77" width="9.5" style="44"/>
    <col min="78" max="78" width="15" style="43" customWidth="1"/>
    <col min="79" max="16384" width="9.5" style="4"/>
  </cols>
  <sheetData>
    <row r="1" spans="1:78" s="39" customFormat="1" ht="38.25" x14ac:dyDescent="0.2">
      <c r="A1" s="37" t="s">
        <v>240</v>
      </c>
      <c r="B1" s="37" t="s">
        <v>242</v>
      </c>
      <c r="C1" s="38" t="s">
        <v>241</v>
      </c>
      <c r="E1" s="37" t="s">
        <v>272</v>
      </c>
      <c r="F1" s="37" t="s">
        <v>247</v>
      </c>
      <c r="G1" s="37" t="s">
        <v>456</v>
      </c>
      <c r="H1" s="38" t="s">
        <v>252</v>
      </c>
      <c r="J1" s="37" t="s">
        <v>444</v>
      </c>
      <c r="L1" s="38" t="s">
        <v>305</v>
      </c>
      <c r="N1" s="38" t="s">
        <v>265</v>
      </c>
      <c r="O1" s="38" t="s">
        <v>240</v>
      </c>
      <c r="P1" s="38" t="s">
        <v>300</v>
      </c>
      <c r="S1" s="38" t="s">
        <v>273</v>
      </c>
      <c r="T1" s="38" t="s">
        <v>274</v>
      </c>
      <c r="U1" s="38" t="s">
        <v>275</v>
      </c>
      <c r="V1" s="38" t="s">
        <v>276</v>
      </c>
      <c r="W1" s="38" t="s">
        <v>277</v>
      </c>
      <c r="X1" s="38" t="s">
        <v>278</v>
      </c>
      <c r="Y1" s="38" t="s">
        <v>280</v>
      </c>
      <c r="Z1" s="40" t="s">
        <v>279</v>
      </c>
      <c r="AB1" s="39" t="s">
        <v>348</v>
      </c>
      <c r="AC1" s="38" t="s">
        <v>2</v>
      </c>
      <c r="AD1" s="38" t="s">
        <v>240</v>
      </c>
      <c r="AE1" s="38" t="s">
        <v>293</v>
      </c>
      <c r="AF1" s="41"/>
      <c r="AG1" s="41"/>
      <c r="AH1" s="41"/>
      <c r="AI1" s="38" t="s">
        <v>309</v>
      </c>
      <c r="AJ1" s="38" t="s">
        <v>299</v>
      </c>
      <c r="AK1" s="38" t="s">
        <v>289</v>
      </c>
      <c r="AM1" s="38" t="s">
        <v>399</v>
      </c>
      <c r="AN1" s="98"/>
      <c r="AO1" s="38" t="s">
        <v>309</v>
      </c>
      <c r="AQ1" s="38" t="s">
        <v>398</v>
      </c>
      <c r="AS1" s="37" t="s">
        <v>408</v>
      </c>
      <c r="AU1" s="200" t="s">
        <v>703</v>
      </c>
      <c r="AV1" s="203" t="s">
        <v>700</v>
      </c>
      <c r="AW1" s="203" t="s">
        <v>701</v>
      </c>
      <c r="AX1" s="203" t="s">
        <v>412</v>
      </c>
      <c r="AY1" s="203" t="s">
        <v>702</v>
      </c>
      <c r="BA1" s="38" t="s">
        <v>578</v>
      </c>
      <c r="BB1" s="37" t="s">
        <v>579</v>
      </c>
      <c r="BC1" s="37" t="s">
        <v>580</v>
      </c>
      <c r="BD1" s="38" t="s">
        <v>553</v>
      </c>
      <c r="BE1" s="37" t="s">
        <v>590</v>
      </c>
      <c r="BF1" s="38" t="s">
        <v>554</v>
      </c>
      <c r="BG1" s="37" t="s">
        <v>591</v>
      </c>
      <c r="BH1" s="37" t="s">
        <v>581</v>
      </c>
      <c r="BI1" s="37" t="s">
        <v>583</v>
      </c>
      <c r="BJ1" s="37" t="s">
        <v>582</v>
      </c>
      <c r="BK1" s="38" t="s">
        <v>592</v>
      </c>
      <c r="BL1" s="37" t="s">
        <v>597</v>
      </c>
      <c r="BM1" s="37" t="s">
        <v>599</v>
      </c>
      <c r="BN1" s="37" t="s">
        <v>496</v>
      </c>
      <c r="BO1" s="37" t="s">
        <v>665</v>
      </c>
      <c r="BP1" s="37" t="s">
        <v>600</v>
      </c>
      <c r="BQ1" s="38" t="s">
        <v>688</v>
      </c>
      <c r="BS1" s="205" t="s">
        <v>732</v>
      </c>
      <c r="BT1" s="205" t="s">
        <v>665</v>
      </c>
      <c r="BU1" s="205" t="s">
        <v>735</v>
      </c>
      <c r="BW1" s="205" t="s">
        <v>691</v>
      </c>
      <c r="BY1" s="205" t="s">
        <v>706</v>
      </c>
      <c r="BZ1" s="38" t="s">
        <v>279</v>
      </c>
    </row>
    <row r="2" spans="1:78" x14ac:dyDescent="0.2">
      <c r="A2" s="11" t="s">
        <v>262</v>
      </c>
      <c r="C2" s="42" t="s">
        <v>263</v>
      </c>
      <c r="E2" s="33" t="s">
        <v>243</v>
      </c>
      <c r="F2" s="33" t="s">
        <v>248</v>
      </c>
      <c r="G2" s="33" t="str">
        <f>CONCATENATE(E2," - ",F2)</f>
        <v>Exceeds Goal - Exceeds the target for a majority of the student growth measures; meets all targets</v>
      </c>
      <c r="H2" s="43">
        <v>4</v>
      </c>
      <c r="J2" s="33" t="s">
        <v>304</v>
      </c>
      <c r="L2" s="4" t="s">
        <v>304</v>
      </c>
      <c r="N2" s="207">
        <f>'Prof Practice Rating Scale'!B2</f>
        <v>0</v>
      </c>
      <c r="O2" s="208" t="str">
        <f>'Prof Practice Rating Scale'!A2</f>
        <v>Unsatisfactory</v>
      </c>
      <c r="P2" s="33" t="str">
        <f>$G$5</f>
        <v>No Growth or Negative Growth - Does not meet any student growth targets; demonstrates negative growth on one or more measures</v>
      </c>
      <c r="S2" s="45" t="str">
        <f>'Prof Practice Eval Tool'!F7</f>
        <v/>
      </c>
      <c r="T2" s="45" t="str">
        <f>'Prof Practice Eval Tool'!F40</f>
        <v/>
      </c>
      <c r="U2" s="45" t="str">
        <f>'Prof Practice Eval Tool'!F93</f>
        <v/>
      </c>
      <c r="V2" s="45" t="str">
        <f>'Prof Practice Eval Tool'!F184</f>
        <v/>
      </c>
      <c r="W2" s="45" t="str">
        <f>'Prof Practice Eval Tool'!F225</f>
        <v/>
      </c>
      <c r="X2" s="45" t="str">
        <f>'Prof Practice Eval Tool'!F264</f>
        <v/>
      </c>
      <c r="Y2" s="43"/>
      <c r="Z2" s="46" t="str">
        <f>IF(Y4&lt;1,"",IF(S6="Distinguished",T6,IF(S6="Proficient",T6,IF(S7="Proficient",T7,IF(S8="Basic",T8,IF(S9="Unsatisfactory",T9))))))</f>
        <v/>
      </c>
      <c r="AB2" s="4" t="s">
        <v>498</v>
      </c>
      <c r="AC2" s="33" t="s">
        <v>728</v>
      </c>
      <c r="AI2" s="4" t="s">
        <v>243</v>
      </c>
      <c r="AJ2" s="4">
        <v>4</v>
      </c>
      <c r="AK2" s="4">
        <v>40</v>
      </c>
      <c r="AM2" s="4" t="s">
        <v>469</v>
      </c>
      <c r="AN2" s="43"/>
      <c r="AO2" s="42" t="s">
        <v>334</v>
      </c>
      <c r="AQ2" s="43">
        <v>1</v>
      </c>
      <c r="AS2" s="33" t="s">
        <v>409</v>
      </c>
      <c r="AU2" s="201">
        <v>0</v>
      </c>
      <c r="AV2" s="110">
        <v>0.25</v>
      </c>
      <c r="AW2" s="110">
        <v>0</v>
      </c>
      <c r="AX2" s="110">
        <v>0.25</v>
      </c>
      <c r="AY2" s="110">
        <v>0</v>
      </c>
      <c r="BH2" s="33" t="s">
        <v>304</v>
      </c>
      <c r="BI2" s="33" t="s">
        <v>304</v>
      </c>
      <c r="BJ2" s="33" t="s">
        <v>683</v>
      </c>
      <c r="BL2" s="4" t="str">
        <f>'Formal Observation Matrix (1)'!A3</f>
        <v>Observation #1</v>
      </c>
      <c r="BM2" s="4" t="s">
        <v>501</v>
      </c>
      <c r="BN2" s="4" t="str">
        <f>'Formal Observation Matrix (1)'!B4</f>
        <v>Select From List or Leave Blank</v>
      </c>
      <c r="BO2" s="4">
        <f>VLOOKUP(BN2,$BJ$2:$BK$41,2,FALSE)</f>
        <v>0</v>
      </c>
      <c r="BP2" s="4" t="str">
        <f>'Formal Observation Matrix (1)'!C5</f>
        <v>Select Rating or Leave Blank</v>
      </c>
      <c r="BQ2" s="4" t="s">
        <v>243</v>
      </c>
      <c r="BS2" s="4" t="s">
        <v>683</v>
      </c>
      <c r="BT2" s="4">
        <f>VLOOKUP(BS2,$BJ$2:$BK$41,2,FALSE)</f>
        <v>0</v>
      </c>
      <c r="BU2" s="4" t="s">
        <v>688</v>
      </c>
      <c r="BW2" s="33" t="s">
        <v>334</v>
      </c>
      <c r="BY2" s="206">
        <f>'Prof Practice Rating Scale'!B2</f>
        <v>0</v>
      </c>
      <c r="BZ2" s="43" t="str">
        <f>'Prof Practice Rating Scale'!A2</f>
        <v>Unsatisfactory</v>
      </c>
    </row>
    <row r="3" spans="1:78" x14ac:dyDescent="0.2">
      <c r="A3" s="11" t="s">
        <v>102</v>
      </c>
      <c r="B3" s="33"/>
      <c r="C3" s="43">
        <v>4</v>
      </c>
      <c r="E3" s="33" t="s">
        <v>244</v>
      </c>
      <c r="F3" s="33" t="s">
        <v>249</v>
      </c>
      <c r="G3" s="33" t="str">
        <f t="shared" ref="G3:G5" si="0">CONCATENATE(E3," - ",F3)</f>
        <v>Meets Goal - Meets or exceeds the target for a majority of the student growth measures; does not have negative growth on any measures</v>
      </c>
      <c r="H3" s="43">
        <v>3</v>
      </c>
      <c r="J3" s="4" t="str">
        <f>CONCATENATE('Assessment Types'!A2," - ",'Assessment Types'!A3)</f>
        <v>Type I - An assessment that measures a certain group of students in the same manner with the same potential assessment items, is scored by a non-district entity, and is widely administered beyond Illinois.</v>
      </c>
      <c r="L3" s="4" t="s">
        <v>303</v>
      </c>
      <c r="N3" s="207">
        <f>'Prof Practice Rating Scale'!B3</f>
        <v>0.01</v>
      </c>
      <c r="O3" s="208" t="str">
        <f>'Prof Practice Rating Scale'!A3</f>
        <v>Unsatisfactory</v>
      </c>
      <c r="P3" s="33" t="str">
        <f t="shared" ref="P3:P66" si="1">$G$5</f>
        <v>No Growth or Negative Growth - Does not meet any student growth targets; demonstrates negative growth on one or more measures</v>
      </c>
      <c r="S3" s="43"/>
      <c r="T3" s="43"/>
      <c r="U3" s="43"/>
      <c r="V3" s="43"/>
      <c r="W3" s="43"/>
      <c r="X3" s="43"/>
      <c r="Y3" s="43"/>
      <c r="Z3" s="43"/>
      <c r="AC3" s="33" t="str">
        <f>'Prof Practice Eval Tool'!B11</f>
        <v>Collaborates to Develop and Maintain a Shared Vision of High Expectations</v>
      </c>
      <c r="AD3" s="33" t="str">
        <f>'Prof Practice Eval Tool'!G11</f>
        <v>Select Rating</v>
      </c>
      <c r="AE3" s="33" t="str">
        <f t="shared" ref="AE3:AE41" si="2">CONCATENATE(AC3," (Evaluation Rating - ",AD3,")")</f>
        <v>Collaborates to Develop and Maintain a Shared Vision of High Expectations (Evaluation Rating - Select Rating)</v>
      </c>
      <c r="AI3" s="4" t="s">
        <v>244</v>
      </c>
      <c r="AJ3" s="4">
        <v>3</v>
      </c>
      <c r="AK3" s="4">
        <v>20</v>
      </c>
      <c r="AM3" s="42" t="s">
        <v>328</v>
      </c>
      <c r="AN3" s="43"/>
      <c r="AO3" s="42" t="s">
        <v>335</v>
      </c>
      <c r="AQ3" s="43">
        <v>2</v>
      </c>
      <c r="AS3" s="33" t="s">
        <v>308</v>
      </c>
      <c r="AU3" s="201">
        <v>1E-4</v>
      </c>
      <c r="AV3" s="110">
        <v>0.26</v>
      </c>
      <c r="AW3" s="110">
        <v>0.01</v>
      </c>
      <c r="AX3" s="110">
        <v>0.26</v>
      </c>
      <c r="AY3" s="110">
        <v>0.01</v>
      </c>
      <c r="BA3" s="42" t="s">
        <v>504</v>
      </c>
      <c r="BB3" s="33" t="s">
        <v>584</v>
      </c>
      <c r="BC3" s="33" t="str">
        <f>'Prof Practice Eval Tool'!B8</f>
        <v>The principal works with the staff and community to build a shared mission, and vision of high expectations that ensures all students are on the path to college and career readiness, and holds staff accountable for results</v>
      </c>
      <c r="BD3" s="42" t="s">
        <v>514</v>
      </c>
      <c r="BE3" s="160" t="s">
        <v>551</v>
      </c>
      <c r="BF3" s="171" t="s">
        <v>522</v>
      </c>
      <c r="BG3" s="4" t="str">
        <f>'Prof Practice Eval Tool'!B11</f>
        <v>Collaborates to Develop and Maintain a Shared Vision of High Expectations</v>
      </c>
      <c r="BH3" s="4" t="str">
        <f>CONCATENATE(BA3,".",BD3,BF3," ",BB3,": ",BC3," - "," / ",BE3," / ",BG3)</f>
        <v>I.a.(1) Living a Mission and Vision Focused on Results: The principal works with the staff and community to build a shared mission, and vision of high expectations that ensures all students are on the path to college and career readiness, and holds staff accountable for results -  / Coordinates efforts to create and implement a vision for the school and defines desired results and goals that align with the overall school vision and lead to student improvement for all learners / Collaborates to Develop and Maintain a Shared Vision of High Expectations</v>
      </c>
      <c r="BI3" s="4" t="str">
        <f>CONCATENATE(BA3,".",BD3,BF3," ",BE3," / ",BG3)</f>
        <v>I.a.(1) Coordinates efforts to create and implement a vision for the school and defines desired results and goals that align with the overall school vision and lead to student improvement for all learners / Collaborates to Develop and Maintain a Shared Vision of High Expectations</v>
      </c>
      <c r="BJ3" s="4" t="str">
        <f>CONCATENATE(BA3,".",BD3,BF3," ",BG3)</f>
        <v>I.a.(1) Collaborates to Develop and Maintain a Shared Vision of High Expectations</v>
      </c>
      <c r="BK3" s="42" t="str">
        <f t="shared" ref="BK3:BK41" si="3">CONCATENATE(BA3,".",BD3,BF3)</f>
        <v>I.a.(1)</v>
      </c>
      <c r="BL3" s="4" t="str">
        <f>'Formal Observation Matrix (1)'!A3</f>
        <v>Observation #1</v>
      </c>
      <c r="BM3" s="4" t="s">
        <v>503</v>
      </c>
      <c r="BN3" s="4" t="str">
        <f>'Formal Observation Matrix (1)'!B7</f>
        <v>Select From List or Leave Blank</v>
      </c>
      <c r="BO3" s="4">
        <f t="shared" ref="BO3:BO4" si="4">VLOOKUP(BN3,$BJ$2:$BK$41,2,FALSE)</f>
        <v>0</v>
      </c>
      <c r="BP3" s="4" t="str">
        <f>'Formal Observation Matrix (1)'!C8</f>
        <v>Select Rating or Leave Blank</v>
      </c>
      <c r="BQ3" s="4" t="s">
        <v>244</v>
      </c>
      <c r="BS3" s="4" t="s">
        <v>683</v>
      </c>
      <c r="BT3" s="4">
        <f t="shared" ref="BT3:BT4" si="5">VLOOKUP(BS3,$BJ$2:$BK$41,2,FALSE)</f>
        <v>0</v>
      </c>
      <c r="BU3" s="4" t="s">
        <v>688</v>
      </c>
      <c r="BW3" s="33" t="s">
        <v>335</v>
      </c>
      <c r="BY3" s="206">
        <f>'Prof Practice Rating Scale'!B3</f>
        <v>0.01</v>
      </c>
      <c r="BZ3" s="43" t="str">
        <f>'Prof Practice Rating Scale'!A3</f>
        <v>Unsatisfactory</v>
      </c>
    </row>
    <row r="4" spans="1:78" x14ac:dyDescent="0.2">
      <c r="A4" s="11" t="s">
        <v>103</v>
      </c>
      <c r="B4" s="33"/>
      <c r="C4" s="43">
        <v>3</v>
      </c>
      <c r="E4" s="33" t="s">
        <v>245</v>
      </c>
      <c r="F4" s="33" t="s">
        <v>250</v>
      </c>
      <c r="G4" s="33" t="str">
        <f t="shared" si="0"/>
        <v>Minimal Growth - Meets only 1 or 2 student growth targets; has no more than one measure with negative growth results</v>
      </c>
      <c r="H4" s="43">
        <v>2</v>
      </c>
      <c r="J4" s="4" t="str">
        <f>CONCATENATE('Assessment Types'!B2," - ",'Assessment Types'!B3)</f>
        <v>Type II - An assessment developed or adopted and approved by the school district and used on a district-wide basis that is given by all teachers in a given grade or subject area.</v>
      </c>
      <c r="L4" s="4" t="s">
        <v>306</v>
      </c>
      <c r="N4" s="207">
        <f>'Prof Practice Rating Scale'!B4</f>
        <v>0.02</v>
      </c>
      <c r="O4" s="208" t="str">
        <f>'Prof Practice Rating Scale'!A4</f>
        <v>Unsatisfactory</v>
      </c>
      <c r="P4" s="33" t="str">
        <f t="shared" si="1"/>
        <v>No Growth or Negative Growth - Does not meet any student growth targets; demonstrates negative growth on one or more measures</v>
      </c>
      <c r="S4" s="45" t="str">
        <f t="shared" ref="S4:X4" si="6">IF(S2="","",IF(S2="Unsatisfactory",1,IF(S2="Basic",2,IF(S2="Proficient",3,IF(S2="Distinguished",4)))))</f>
        <v/>
      </c>
      <c r="T4" s="45" t="str">
        <f t="shared" si="6"/>
        <v/>
      </c>
      <c r="U4" s="45" t="str">
        <f t="shared" si="6"/>
        <v/>
      </c>
      <c r="V4" s="45" t="str">
        <f t="shared" si="6"/>
        <v/>
      </c>
      <c r="W4" s="45" t="str">
        <f t="shared" si="6"/>
        <v/>
      </c>
      <c r="X4" s="45" t="str">
        <f t="shared" si="6"/>
        <v/>
      </c>
      <c r="Y4" s="45">
        <f>SUM(S4:X4)</f>
        <v>0</v>
      </c>
      <c r="Z4" s="43"/>
      <c r="AC4" s="33" t="str">
        <f>'Prof Practice Eval Tool'!B19</f>
        <v>Ensures Vision and Mission Drive School Decisions</v>
      </c>
      <c r="AD4" s="33" t="str">
        <f>'Prof Practice Eval Tool'!G18</f>
        <v/>
      </c>
      <c r="AE4" s="33" t="str">
        <f t="shared" si="2"/>
        <v>Ensures Vision and Mission Drive School Decisions (Evaluation Rating - )</v>
      </c>
      <c r="AI4" s="4" t="s">
        <v>245</v>
      </c>
      <c r="AJ4" s="4">
        <v>2</v>
      </c>
      <c r="AK4" s="4">
        <v>20</v>
      </c>
      <c r="AM4" s="42" t="s">
        <v>329</v>
      </c>
      <c r="AQ4" s="43">
        <v>3</v>
      </c>
      <c r="AU4" s="201">
        <v>2.0000000000000001E-4</v>
      </c>
      <c r="AV4" s="110">
        <v>0.27</v>
      </c>
      <c r="AW4" s="110">
        <v>0.02</v>
      </c>
      <c r="AX4" s="110">
        <v>0.27</v>
      </c>
      <c r="AY4" s="110">
        <v>0.02</v>
      </c>
      <c r="BA4" s="42" t="s">
        <v>504</v>
      </c>
      <c r="BB4" s="33" t="s">
        <v>584</v>
      </c>
      <c r="BC4" s="33" t="str">
        <f>'Prof Practice Eval Tool'!B8</f>
        <v>The principal works with the staff and community to build a shared mission, and vision of high expectations that ensures all students are on the path to college and career readiness, and holds staff accountable for results</v>
      </c>
      <c r="BD4" s="42" t="s">
        <v>515</v>
      </c>
      <c r="BE4" s="160" t="s">
        <v>552</v>
      </c>
      <c r="BF4" s="171" t="s">
        <v>522</v>
      </c>
      <c r="BG4" s="4" t="str">
        <f>'Prof Practice Eval Tool'!B19</f>
        <v>Ensures Vision and Mission Drive School Decisions</v>
      </c>
      <c r="BH4" s="4" t="str">
        <f t="shared" ref="BH4:BH41" si="7">CONCATENATE(BA4,".",BD4,BF4," ",BB4,": ",BC4," - "," / ",BE4," / ",BG4)</f>
        <v>I.b.(1) Living a Mission and Vision Focused on Results: The principal works with the staff and community to build a shared mission, and vision of high expectations that ensures all students are on the path to college and career readiness, and holds staff accountable for results -  / Ensures that the school’s identity, vision, mission, drive school decisions / Ensures Vision and Mission Drive School Decisions</v>
      </c>
      <c r="BI4" s="4" t="str">
        <f t="shared" ref="BI4:BI41" si="8">CONCATENATE(BA4,".",BD4,BF4," ",BE4," / ",BG4)</f>
        <v>I.b.(1) Ensures that the school’s identity, vision, mission, drive school decisions / Ensures Vision and Mission Drive School Decisions</v>
      </c>
      <c r="BJ4" s="4" t="str">
        <f t="shared" ref="BJ4:BJ41" si="9">CONCATENATE(BA4,".",BD4,BF4," ",BG4)</f>
        <v>I.b.(1) Ensures Vision and Mission Drive School Decisions</v>
      </c>
      <c r="BK4" s="42" t="str">
        <f t="shared" si="3"/>
        <v>I.b.(1)</v>
      </c>
      <c r="BL4" s="4" t="str">
        <f>'Formal Observation Matrix (1)'!A3</f>
        <v>Observation #1</v>
      </c>
      <c r="BM4" s="4" t="s">
        <v>502</v>
      </c>
      <c r="BN4" s="4" t="str">
        <f>'Formal Observation Matrix (1)'!B10</f>
        <v>Select From List or Leave Blank</v>
      </c>
      <c r="BO4" s="4">
        <f t="shared" si="4"/>
        <v>0</v>
      </c>
      <c r="BP4" s="4" t="str">
        <f>'Formal Observation Matrix (1)'!C11</f>
        <v>Select Rating or Leave Blank</v>
      </c>
      <c r="BQ4" s="4" t="s">
        <v>245</v>
      </c>
      <c r="BS4" s="4" t="s">
        <v>683</v>
      </c>
      <c r="BT4" s="4">
        <f t="shared" si="5"/>
        <v>0</v>
      </c>
      <c r="BU4" s="4" t="s">
        <v>688</v>
      </c>
      <c r="BY4" s="206">
        <f>'Prof Practice Rating Scale'!B4</f>
        <v>0.02</v>
      </c>
      <c r="BZ4" s="43" t="str">
        <f>'Prof Practice Rating Scale'!A4</f>
        <v>Unsatisfactory</v>
      </c>
    </row>
    <row r="5" spans="1:78" x14ac:dyDescent="0.2">
      <c r="A5" s="11" t="s">
        <v>104</v>
      </c>
      <c r="B5" s="33"/>
      <c r="C5" s="43">
        <v>2</v>
      </c>
      <c r="E5" s="33" t="s">
        <v>246</v>
      </c>
      <c r="F5" s="33" t="s">
        <v>251</v>
      </c>
      <c r="G5" s="33" t="str">
        <f t="shared" si="0"/>
        <v>No Growth or Negative Growth - Does not meet any student growth targets; demonstrates negative growth on one or more measures</v>
      </c>
      <c r="H5" s="43">
        <v>1</v>
      </c>
      <c r="J5" s="4" t="str">
        <f>CONCATENATE('Assessment Types'!C2," - ",'Assessment Types'!C3)</f>
        <v>Type III - An assessment that is rigorous, aligned with the course’s curriculum, and that the evaluator and teacher determine measures student learning.</v>
      </c>
      <c r="L5" s="33" t="s">
        <v>458</v>
      </c>
      <c r="N5" s="207">
        <f>'Prof Practice Rating Scale'!B5</f>
        <v>0.03</v>
      </c>
      <c r="O5" s="208" t="str">
        <f>'Prof Practice Rating Scale'!A5</f>
        <v>Unsatisfactory</v>
      </c>
      <c r="P5" s="33" t="str">
        <f t="shared" si="1"/>
        <v>No Growth or Negative Growth - Does not meet any student growth targets; demonstrates negative growth on one or more measures</v>
      </c>
      <c r="AC5" s="33" t="str">
        <f>'Prof Practice Eval Tool'!B25</f>
        <v>Confronts Low Expectations</v>
      </c>
      <c r="AD5" s="33" t="str">
        <f>'Prof Practice Eval Tool'!G19</f>
        <v>Select Rating</v>
      </c>
      <c r="AE5" s="33" t="str">
        <f t="shared" si="2"/>
        <v>Confronts Low Expectations (Evaluation Rating - Select Rating)</v>
      </c>
      <c r="AI5" s="4" t="s">
        <v>254</v>
      </c>
      <c r="AJ5" s="4">
        <v>1</v>
      </c>
      <c r="AK5" s="4">
        <v>20</v>
      </c>
      <c r="AQ5" s="43">
        <v>4</v>
      </c>
      <c r="AU5" s="201">
        <v>2.9999999999999997E-4</v>
      </c>
      <c r="AV5" s="110">
        <v>0.28000000000000003</v>
      </c>
      <c r="AW5" s="110">
        <v>0.03</v>
      </c>
      <c r="AX5" s="110">
        <v>0.28000000000000003</v>
      </c>
      <c r="AY5" s="110">
        <v>0.03</v>
      </c>
      <c r="BA5" s="42" t="s">
        <v>504</v>
      </c>
      <c r="BB5" s="33" t="s">
        <v>584</v>
      </c>
      <c r="BC5" s="33" t="str">
        <f>'Prof Practice Eval Tool'!B8</f>
        <v>The principal works with the staff and community to build a shared mission, and vision of high expectations that ensures all students are on the path to college and career readiness, and holds staff accountable for results</v>
      </c>
      <c r="BD5" s="42" t="s">
        <v>515</v>
      </c>
      <c r="BE5" s="160" t="s">
        <v>552</v>
      </c>
      <c r="BF5" s="171" t="s">
        <v>523</v>
      </c>
      <c r="BG5" s="4" t="str">
        <f>'Prof Practice Eval Tool'!B25</f>
        <v>Confronts Low Expectations</v>
      </c>
      <c r="BH5" s="4" t="str">
        <f t="shared" si="7"/>
        <v>I.b.(2) Living a Mission and Vision Focused on Results: The principal works with the staff and community to build a shared mission, and vision of high expectations that ensures all students are on the path to college and career readiness, and holds staff accountable for results -  / Ensures that the school’s identity, vision, mission, drive school decisions / Confronts Low Expectations</v>
      </c>
      <c r="BI5" s="4" t="str">
        <f t="shared" si="8"/>
        <v>I.b.(2) Ensures that the school’s identity, vision, mission, drive school decisions / Confronts Low Expectations</v>
      </c>
      <c r="BJ5" s="4" t="str">
        <f t="shared" si="9"/>
        <v>I.b.(2) Confronts Low Expectations</v>
      </c>
      <c r="BK5" s="42" t="str">
        <f t="shared" si="3"/>
        <v>I.b.(2)</v>
      </c>
      <c r="BQ5" s="4" t="s">
        <v>254</v>
      </c>
      <c r="BY5" s="206">
        <f>'Prof Practice Rating Scale'!B5</f>
        <v>0.03</v>
      </c>
      <c r="BZ5" s="43" t="str">
        <f>'Prof Practice Rating Scale'!A5</f>
        <v>Unsatisfactory</v>
      </c>
    </row>
    <row r="6" spans="1:78" x14ac:dyDescent="0.2">
      <c r="A6" s="11" t="s">
        <v>105</v>
      </c>
      <c r="B6" s="33"/>
      <c r="C6" s="43">
        <v>1</v>
      </c>
      <c r="L6" s="33" t="s">
        <v>459</v>
      </c>
      <c r="N6" s="207">
        <f>'Prof Practice Rating Scale'!B6</f>
        <v>0.04</v>
      </c>
      <c r="O6" s="208" t="str">
        <f>'Prof Practice Rating Scale'!A6</f>
        <v>Unsatisfactory</v>
      </c>
      <c r="P6" s="33" t="str">
        <f t="shared" si="1"/>
        <v>No Growth or Negative Growth - Does not meet any student growth targets; demonstrates negative growth on one or more measures</v>
      </c>
      <c r="R6" s="4" t="s">
        <v>102</v>
      </c>
      <c r="S6" s="47" t="str">
        <f>IF(Y4=0,"",IF(AND(S4&gt;2)*(T4&gt;2)*(U4=4)*(V4&gt;2)*(W4&gt;2)*(X4&gt;2)*(S4+T4+U4+V4+W4+X4&gt;21),"Distinguished","Proficient"))</f>
        <v/>
      </c>
      <c r="T6" s="47" t="str">
        <f>S6</f>
        <v/>
      </c>
      <c r="AC6" s="33" t="str">
        <f>'Prof Practice Eval Tool'!B33</f>
        <v>Conducts Difficult Conversations to Improve Student Results</v>
      </c>
      <c r="AD6" s="33" t="str">
        <f>'Prof Practice Eval Tool'!G25</f>
        <v>Select Rating</v>
      </c>
      <c r="AE6" s="33" t="str">
        <f t="shared" si="2"/>
        <v>Conducts Difficult Conversations to Improve Student Results (Evaluation Rating - Select Rating)</v>
      </c>
      <c r="AI6" s="4" t="s">
        <v>400</v>
      </c>
      <c r="AQ6" s="43">
        <v>5</v>
      </c>
      <c r="AU6" s="201">
        <v>4.0000000000000002E-4</v>
      </c>
      <c r="AV6" s="110">
        <v>0.28999999999999998</v>
      </c>
      <c r="AW6" s="110">
        <v>0.04</v>
      </c>
      <c r="AX6" s="110">
        <v>0.28999999999999998</v>
      </c>
      <c r="AY6" s="110">
        <v>0.04</v>
      </c>
      <c r="BA6" s="42" t="s">
        <v>504</v>
      </c>
      <c r="BB6" s="33" t="s">
        <v>584</v>
      </c>
      <c r="BC6" s="33" t="str">
        <f>'Prof Practice Eval Tool'!B8</f>
        <v>The principal works with the staff and community to build a shared mission, and vision of high expectations that ensures all students are on the path to college and career readiness, and holds staff accountable for results</v>
      </c>
      <c r="BD6" s="42" t="s">
        <v>516</v>
      </c>
      <c r="BE6" s="160" t="s">
        <v>555</v>
      </c>
      <c r="BF6" s="171" t="s">
        <v>522</v>
      </c>
      <c r="BG6" s="4" t="str">
        <f>'Prof Practice Eval Tool'!B33</f>
        <v>Conducts Difficult Conversations to Improve Student Results</v>
      </c>
      <c r="BH6" s="4" t="str">
        <f t="shared" si="7"/>
        <v>I.c.(1) Living a Mission and Vision Focused on Results: The principal works with the staff and community to build a shared mission, and vision of high expectations that ensures all students are on the path to college and career readiness, and holds staff accountable for results -  / Conducts difficult but crucial conversations with individuals, teams, and staff based on student performance data in a timely manner for the purpose of enhancing student learning and results / Conducts Difficult Conversations to Improve Student Results</v>
      </c>
      <c r="BI6" s="4" t="str">
        <f t="shared" si="8"/>
        <v>I.c.(1) Conducts difficult but crucial conversations with individuals, teams, and staff based on student performance data in a timely manner for the purpose of enhancing student learning and results / Conducts Difficult Conversations to Improve Student Results</v>
      </c>
      <c r="BJ6" s="4" t="str">
        <f t="shared" si="9"/>
        <v>I.c.(1) Conducts Difficult Conversations to Improve Student Results</v>
      </c>
      <c r="BK6" s="42" t="str">
        <f t="shared" si="3"/>
        <v>I.c.(1)</v>
      </c>
      <c r="BL6" s="33" t="s">
        <v>666</v>
      </c>
      <c r="BM6" s="4" t="s">
        <v>501</v>
      </c>
      <c r="BN6" s="4" t="str">
        <f>'Formal Observation Matrix (2)'!B4</f>
        <v>Select From List or Leave Blank</v>
      </c>
      <c r="BO6" s="4">
        <f>VLOOKUP(BN6,$BJ$2:$BK$41,2,FALSE)</f>
        <v>0</v>
      </c>
      <c r="BP6" s="4" t="str">
        <f>'Formal Observation Matrix (2)'!C5</f>
        <v>Select Rating or Leave Blank</v>
      </c>
      <c r="BY6" s="206">
        <f>'Prof Practice Rating Scale'!B6</f>
        <v>0.04</v>
      </c>
      <c r="BZ6" s="43" t="str">
        <f>'Prof Practice Rating Scale'!A6</f>
        <v>Unsatisfactory</v>
      </c>
    </row>
    <row r="7" spans="1:78" x14ac:dyDescent="0.2">
      <c r="A7" s="4" t="s">
        <v>400</v>
      </c>
      <c r="N7" s="207">
        <f>'Prof Practice Rating Scale'!B7</f>
        <v>0.05</v>
      </c>
      <c r="O7" s="208" t="str">
        <f>'Prof Practice Rating Scale'!A7</f>
        <v>Unsatisfactory</v>
      </c>
      <c r="P7" s="33" t="str">
        <f t="shared" si="1"/>
        <v>No Growth or Negative Growth - Does not meet any student growth targets; demonstrates negative growth on one or more measures</v>
      </c>
      <c r="R7" s="4" t="s">
        <v>103</v>
      </c>
      <c r="S7" s="47" t="str">
        <f>IF(Y4=0,"",IF(AND(S4+T4+U4+V4+W4+X4&gt;11)*(S4&gt;1)*(T4&gt;1)*(U4&gt;2)*(V4&gt;1)*(W4&gt;1)*(X4&gt;1)*(S4+T4+U4+V4+W4+X4&lt;22),"Proficient",""))</f>
        <v/>
      </c>
      <c r="T7" s="47" t="str">
        <f t="shared" ref="T7:T9" si="10">S7</f>
        <v/>
      </c>
      <c r="AC7" s="33" t="str">
        <f>'Prof Practice Eval Tool'!B44</f>
        <v>Assesses the Current State of School Performance</v>
      </c>
      <c r="AD7" s="33" t="str">
        <f>'Prof Practice Eval Tool'!G32</f>
        <v/>
      </c>
      <c r="AE7" s="33" t="str">
        <f t="shared" si="2"/>
        <v>Assesses the Current State of School Performance (Evaluation Rating - )</v>
      </c>
      <c r="AU7" s="201">
        <v>5.0000000000000001E-4</v>
      </c>
      <c r="AV7" s="110">
        <v>0.3</v>
      </c>
      <c r="AW7" s="110">
        <v>0.05</v>
      </c>
      <c r="AX7" s="110">
        <v>0.3</v>
      </c>
      <c r="AY7" s="110">
        <v>0.05</v>
      </c>
      <c r="BA7" s="42" t="s">
        <v>505</v>
      </c>
      <c r="BB7" s="33" t="s">
        <v>585</v>
      </c>
      <c r="BC7" s="33" t="str">
        <f>'Prof Practice Eval Tool'!B41</f>
        <v>The principal creates and implements systems to ensure a safe, orderly, and productive environment for student and adult learning toward the achievement of school and district improvement priorities</v>
      </c>
      <c r="BD7" s="42" t="s">
        <v>514</v>
      </c>
      <c r="BE7" s="160" t="s">
        <v>556</v>
      </c>
      <c r="BF7" s="171" t="s">
        <v>522</v>
      </c>
      <c r="BG7" s="4" t="str">
        <f>'Prof Practice Eval Tool'!B44</f>
        <v>Assesses the Current State of School Performance</v>
      </c>
      <c r="BH7" s="4" t="str">
        <f t="shared" si="7"/>
        <v>II.a.(1) Leading and Managing Systems Change: The principal creates and implements systems to ensure a safe, orderly, and productive environment for student and adult learning toward the achievement of school and district improvement priorities -  / Develops, implements, and monitors the outcomes of the school improvement plan and school wide student achievement data results to improve student achievement / Assesses the Current State of School Performance</v>
      </c>
      <c r="BI7" s="4" t="str">
        <f t="shared" si="8"/>
        <v>II.a.(1) Develops, implements, and monitors the outcomes of the school improvement plan and school wide student achievement data results to improve student achievement / Assesses the Current State of School Performance</v>
      </c>
      <c r="BJ7" s="4" t="str">
        <f t="shared" si="9"/>
        <v>II.a.(1) Assesses the Current State of School Performance</v>
      </c>
      <c r="BK7" s="42" t="str">
        <f t="shared" si="3"/>
        <v>II.a.(1)</v>
      </c>
      <c r="BL7" s="33" t="s">
        <v>666</v>
      </c>
      <c r="BM7" s="4" t="s">
        <v>503</v>
      </c>
      <c r="BN7" s="4" t="str">
        <f>'Formal Observation Matrix (2)'!B7</f>
        <v>Select From List or Leave Blank</v>
      </c>
      <c r="BO7" s="4">
        <f>VLOOKUP(BN7,$BJ$2:$BK$41,2,FALSE)</f>
        <v>0</v>
      </c>
      <c r="BP7" s="4" t="str">
        <f>'Formal Observation Matrix (2)'!C8</f>
        <v>Select Rating or Leave Blank</v>
      </c>
      <c r="BY7" s="206">
        <f>'Prof Practice Rating Scale'!B7</f>
        <v>0.05</v>
      </c>
      <c r="BZ7" s="43" t="str">
        <f>'Prof Practice Rating Scale'!A7</f>
        <v>Unsatisfactory</v>
      </c>
    </row>
    <row r="8" spans="1:78" x14ac:dyDescent="0.2">
      <c r="N8" s="207">
        <f>'Prof Practice Rating Scale'!B8</f>
        <v>0.06</v>
      </c>
      <c r="O8" s="208" t="str">
        <f>'Prof Practice Rating Scale'!A8</f>
        <v>Unsatisfactory</v>
      </c>
      <c r="P8" s="33" t="str">
        <f t="shared" si="1"/>
        <v>No Growth or Negative Growth - Does not meet any student growth targets; demonstrates negative growth on one or more measures</v>
      </c>
      <c r="R8" s="4" t="s">
        <v>104</v>
      </c>
      <c r="S8" s="47" t="str">
        <f>IF(Y4=0,"",IF(AND(S4&gt;1)*(T4&gt;1)*(U4&gt;1)*(V4&gt;1)*(W4&gt;1)*(X4&gt;1)*(S4+T4+U4+V4+W4+X4&lt;12),"Basic",""))</f>
        <v/>
      </c>
      <c r="T8" s="47" t="str">
        <f t="shared" si="10"/>
        <v/>
      </c>
      <c r="AC8" s="33" t="str">
        <f>'Prof Practice Eval Tool'!B50</f>
        <v>Develops a School Improvement Plan</v>
      </c>
      <c r="AD8" s="33" t="str">
        <f>'Prof Practice Eval Tool'!G33</f>
        <v>Select Rating</v>
      </c>
      <c r="AE8" s="33" t="str">
        <f t="shared" si="2"/>
        <v>Develops a School Improvement Plan (Evaluation Rating - Select Rating)</v>
      </c>
      <c r="AU8" s="201">
        <v>5.9999999999999995E-4</v>
      </c>
      <c r="AV8" s="110">
        <v>0.31</v>
      </c>
      <c r="AW8" s="110">
        <v>0.06</v>
      </c>
      <c r="AX8" s="110">
        <v>0.31</v>
      </c>
      <c r="AY8" s="110">
        <v>0.06</v>
      </c>
      <c r="BA8" s="42" t="s">
        <v>505</v>
      </c>
      <c r="BB8" s="33" t="s">
        <v>585</v>
      </c>
      <c r="BC8" s="33" t="str">
        <f>'Prof Practice Eval Tool'!B41</f>
        <v>The principal creates and implements systems to ensure a safe, orderly, and productive environment for student and adult learning toward the achievement of school and district improvement priorities</v>
      </c>
      <c r="BD8" s="42" t="s">
        <v>514</v>
      </c>
      <c r="BE8" s="160" t="s">
        <v>556</v>
      </c>
      <c r="BF8" s="171" t="s">
        <v>523</v>
      </c>
      <c r="BG8" s="4" t="str">
        <f>'Prof Practice Eval Tool'!B50</f>
        <v>Develops a School Improvement Plan</v>
      </c>
      <c r="BH8" s="4" t="str">
        <f t="shared" si="7"/>
        <v>II.a.(2) Leading and Managing Systems Change: The principal creates and implements systems to ensure a safe, orderly, and productive environment for student and adult learning toward the achievement of school and district improvement priorities -  / Develops, implements, and monitors the outcomes of the school improvement plan and school wide student achievement data results to improve student achievement / Develops a School Improvement Plan</v>
      </c>
      <c r="BI8" s="4" t="str">
        <f t="shared" si="8"/>
        <v>II.a.(2) Develops, implements, and monitors the outcomes of the school improvement plan and school wide student achievement data results to improve student achievement / Develops a School Improvement Plan</v>
      </c>
      <c r="BJ8" s="4" t="str">
        <f t="shared" si="9"/>
        <v>II.a.(2) Develops a School Improvement Plan</v>
      </c>
      <c r="BK8" s="42" t="str">
        <f t="shared" si="3"/>
        <v>II.a.(2)</v>
      </c>
      <c r="BL8" s="33" t="s">
        <v>666</v>
      </c>
      <c r="BM8" s="4" t="s">
        <v>502</v>
      </c>
      <c r="BN8" s="4" t="str">
        <f>'Formal Observation Matrix (2)'!B10</f>
        <v>Select From List or Leave Blank</v>
      </c>
      <c r="BO8" s="4">
        <f>VLOOKUP(BN8,$BJ$2:$BK$41,2,FALSE)</f>
        <v>0</v>
      </c>
      <c r="BP8" s="4" t="str">
        <f>'Formal Observation Matrix (2)'!C11</f>
        <v>Select Rating or Leave Blank</v>
      </c>
      <c r="BY8" s="206">
        <f>'Prof Practice Rating Scale'!B8</f>
        <v>0.06</v>
      </c>
      <c r="BZ8" s="43" t="str">
        <f>'Prof Practice Rating Scale'!A8</f>
        <v>Unsatisfactory</v>
      </c>
    </row>
    <row r="9" spans="1:78" x14ac:dyDescent="0.2">
      <c r="A9" s="11"/>
      <c r="N9" s="207">
        <f>'Prof Practice Rating Scale'!B9</f>
        <v>7.0000000000000007E-2</v>
      </c>
      <c r="O9" s="208" t="str">
        <f>'Prof Practice Rating Scale'!A9</f>
        <v>Unsatisfactory</v>
      </c>
      <c r="P9" s="33" t="str">
        <f t="shared" si="1"/>
        <v>No Growth or Negative Growth - Does not meet any student growth targets; demonstrates negative growth on one or more measures</v>
      </c>
      <c r="R9" s="33" t="s">
        <v>105</v>
      </c>
      <c r="S9" s="47" t="str">
        <f>IF(S4&lt;1.445,"Unsatisfactory",IF(T4&lt;1.445,"Unsatisfactory",IF(U4&lt;1.445,"Unsatisfactory",IF(V4&lt;1.445,"Unsatisfactory",IF(W4&lt;1.445,"Unsatisfactory",IF(X4&lt;1.445,"Unsatisfactory",""))))))</f>
        <v/>
      </c>
      <c r="T9" s="47" t="str">
        <f t="shared" si="10"/>
        <v/>
      </c>
      <c r="AC9" s="33" t="str">
        <f>'Prof Practice Eval Tool'!B56</f>
        <v>Maintains a Focus on Results</v>
      </c>
      <c r="AD9" s="33" t="str">
        <f>'Prof Practice Eval Tool'!G43</f>
        <v/>
      </c>
      <c r="AE9" s="33" t="str">
        <f t="shared" si="2"/>
        <v>Maintains a Focus on Results (Evaluation Rating - )</v>
      </c>
      <c r="AU9" s="201">
        <v>6.9999999999999999E-4</v>
      </c>
      <c r="AV9" s="110">
        <v>0.32</v>
      </c>
      <c r="AW9" s="110">
        <v>7.0000000000000007E-2</v>
      </c>
      <c r="AX9" s="110">
        <v>0.32</v>
      </c>
      <c r="AY9" s="110">
        <v>7.0000000000000007E-2</v>
      </c>
      <c r="BA9" s="42" t="s">
        <v>505</v>
      </c>
      <c r="BB9" s="33" t="s">
        <v>585</v>
      </c>
      <c r="BC9" s="33" t="str">
        <f>'Prof Practice Eval Tool'!B41</f>
        <v>The principal creates and implements systems to ensure a safe, orderly, and productive environment for student and adult learning toward the achievement of school and district improvement priorities</v>
      </c>
      <c r="BD9" s="42" t="s">
        <v>514</v>
      </c>
      <c r="BE9" s="160" t="s">
        <v>556</v>
      </c>
      <c r="BF9" s="171" t="s">
        <v>524</v>
      </c>
      <c r="BG9" s="4" t="str">
        <f>'Prof Practice Eval Tool'!B56</f>
        <v>Maintains a Focus on Results</v>
      </c>
      <c r="BH9" s="4" t="str">
        <f t="shared" si="7"/>
        <v>II.a.(3) Leading and Managing Systems Change: The principal creates and implements systems to ensure a safe, orderly, and productive environment for student and adult learning toward the achievement of school and district improvement priorities -  / Develops, implements, and monitors the outcomes of the school improvement plan and school wide student achievement data results to improve student achievement / Maintains a Focus on Results</v>
      </c>
      <c r="BI9" s="4" t="str">
        <f t="shared" si="8"/>
        <v>II.a.(3) Develops, implements, and monitors the outcomes of the school improvement plan and school wide student achievement data results to improve student achievement / Maintains a Focus on Results</v>
      </c>
      <c r="BJ9" s="4" t="str">
        <f t="shared" si="9"/>
        <v>II.a.(3) Maintains a Focus on Results</v>
      </c>
      <c r="BK9" s="42" t="str">
        <f t="shared" si="3"/>
        <v>II.a.(3)</v>
      </c>
      <c r="BY9" s="206">
        <f>'Prof Practice Rating Scale'!B9</f>
        <v>7.0000000000000007E-2</v>
      </c>
      <c r="BZ9" s="43" t="str">
        <f>'Prof Practice Rating Scale'!A9</f>
        <v>Unsatisfactory</v>
      </c>
    </row>
    <row r="10" spans="1:78" x14ac:dyDescent="0.2">
      <c r="A10" s="11" t="s">
        <v>438</v>
      </c>
      <c r="N10" s="207">
        <f>'Prof Practice Rating Scale'!B10</f>
        <v>0.08</v>
      </c>
      <c r="O10" s="208" t="str">
        <f>'Prof Practice Rating Scale'!A10</f>
        <v>Unsatisfactory</v>
      </c>
      <c r="P10" s="33" t="str">
        <f t="shared" si="1"/>
        <v>No Growth or Negative Growth - Does not meet any student growth targets; demonstrates negative growth on one or more measures</v>
      </c>
      <c r="AC10" s="33" t="str">
        <f>'Prof Practice Eval Tool'!B64</f>
        <v>Builds, evaluates and develops a team of educators and support staff to ensure the learning environment is safe, clean, and orderly</v>
      </c>
      <c r="AD10" s="33" t="str">
        <f>'Prof Practice Eval Tool'!G44</f>
        <v>Select Rating</v>
      </c>
      <c r="AE10" s="33" t="str">
        <f t="shared" si="2"/>
        <v>Builds, evaluates and develops a team of educators and support staff to ensure the learning environment is safe, clean, and orderly (Evaluation Rating - Select Rating)</v>
      </c>
      <c r="AU10" s="201">
        <v>8.0000000000000004E-4</v>
      </c>
      <c r="AV10" s="110">
        <v>0.33</v>
      </c>
      <c r="AW10" s="110">
        <v>0.08</v>
      </c>
      <c r="AX10" s="110">
        <v>0.33</v>
      </c>
      <c r="AY10" s="110">
        <v>0.08</v>
      </c>
      <c r="BA10" s="42" t="s">
        <v>505</v>
      </c>
      <c r="BB10" s="33" t="s">
        <v>585</v>
      </c>
      <c r="BC10" s="33" t="str">
        <f>'Prof Practice Eval Tool'!B41</f>
        <v>The principal creates and implements systems to ensure a safe, orderly, and productive environment for student and adult learning toward the achievement of school and district improvement priorities</v>
      </c>
      <c r="BD10" s="42" t="s">
        <v>515</v>
      </c>
      <c r="BE10" s="160" t="s">
        <v>557</v>
      </c>
      <c r="BF10" s="171" t="s">
        <v>522</v>
      </c>
      <c r="BG10" s="4" t="str">
        <f>'Prof Practice Eval Tool'!B64</f>
        <v>Builds, evaluates and develops a team of educators and support staff to ensure the learning environment is safe, clean, and orderly</v>
      </c>
      <c r="BH10" s="4" t="str">
        <f t="shared" si="7"/>
        <v>II.b.(1) Leading and Managing Systems Change: The principal creates and implements systems to ensure a safe, orderly, and productive environment for student and adult learning toward the achievement of school and district improvement priorities -  / Creates a safe, clean, and orderly learning environment / Builds, evaluates and develops a team of educators and support staff to ensure the learning environment is safe, clean, and orderly</v>
      </c>
      <c r="BI10" s="4" t="str">
        <f t="shared" si="8"/>
        <v>II.b.(1) Creates a safe, clean, and orderly learning environment / Builds, evaluates and develops a team of educators and support staff to ensure the learning environment is safe, clean, and orderly</v>
      </c>
      <c r="BJ10" s="4" t="str">
        <f t="shared" si="9"/>
        <v>II.b.(1) Builds, evaluates and develops a team of educators and support staff to ensure the learning environment is safe, clean, and orderly</v>
      </c>
      <c r="BK10" s="42" t="str">
        <f t="shared" si="3"/>
        <v>II.b.(1)</v>
      </c>
      <c r="BL10" s="33" t="s">
        <v>667</v>
      </c>
      <c r="BM10" s="4" t="s">
        <v>501</v>
      </c>
      <c r="BN10" s="4" t="str">
        <f>'Formal Observation Matrix (3)'!B4</f>
        <v>Select From List or Leave Blank</v>
      </c>
      <c r="BO10" s="4">
        <f>VLOOKUP(BN10,$BJ$2:$BK$41,2,FALSE)</f>
        <v>0</v>
      </c>
      <c r="BP10" s="4" t="str">
        <f>'Formal Observation Matrix (3)'!C5</f>
        <v>Select Rating or Leave Blank</v>
      </c>
      <c r="BY10" s="206">
        <f>'Prof Practice Rating Scale'!B10</f>
        <v>0.08</v>
      </c>
      <c r="BZ10" s="43" t="str">
        <f>'Prof Practice Rating Scale'!A10</f>
        <v>Unsatisfactory</v>
      </c>
    </row>
    <row r="11" spans="1:78" x14ac:dyDescent="0.2">
      <c r="A11" s="11" t="s">
        <v>103</v>
      </c>
      <c r="E11" s="4" t="s">
        <v>401</v>
      </c>
      <c r="N11" s="207">
        <f>'Prof Practice Rating Scale'!B11</f>
        <v>0.09</v>
      </c>
      <c r="O11" s="208" t="str">
        <f>'Prof Practice Rating Scale'!A11</f>
        <v>Unsatisfactory</v>
      </c>
      <c r="P11" s="33" t="str">
        <f t="shared" si="1"/>
        <v>No Growth or Negative Growth - Does not meet any student growth targets; demonstrates negative growth on one or more measures</v>
      </c>
      <c r="AC11" s="33" t="str">
        <f>'Prof Practice Eval Tool'!B72</f>
        <v>Allocates Resources to Support Student Learning</v>
      </c>
      <c r="AD11" s="33" t="str">
        <f>'Prof Practice Eval Tool'!G50</f>
        <v>Select Rating</v>
      </c>
      <c r="AE11" s="33" t="str">
        <f t="shared" si="2"/>
        <v>Allocates Resources to Support Student Learning (Evaluation Rating - Select Rating)</v>
      </c>
      <c r="AU11" s="201">
        <v>8.9999999999999998E-4</v>
      </c>
      <c r="AV11" s="110">
        <v>0.34</v>
      </c>
      <c r="AW11" s="110">
        <v>0.09</v>
      </c>
      <c r="AX11" s="110">
        <v>0.34</v>
      </c>
      <c r="AY11" s="110">
        <v>0.09</v>
      </c>
      <c r="BA11" s="42" t="s">
        <v>505</v>
      </c>
      <c r="BB11" s="33" t="s">
        <v>585</v>
      </c>
      <c r="BC11" s="33" t="str">
        <f>'Prof Practice Eval Tool'!B41</f>
        <v>The principal creates and implements systems to ensure a safe, orderly, and productive environment for student and adult learning toward the achievement of school and district improvement priorities</v>
      </c>
      <c r="BD11" s="42" t="s">
        <v>516</v>
      </c>
      <c r="BE11" s="160" t="s">
        <v>558</v>
      </c>
      <c r="BF11" s="171" t="s">
        <v>522</v>
      </c>
      <c r="BG11" s="4" t="str">
        <f>'Prof Practice Eval Tool'!B72</f>
        <v>Allocates Resources to Support Student Learning</v>
      </c>
      <c r="BH11" s="4" t="str">
        <f t="shared" si="7"/>
        <v>II.c.(1) Leading and Managing Systems Change: The principal creates and implements systems to ensure a safe, orderly, and productive environment for student and adult learning toward the achievement of school and district improvement priorities -  / Collaborates with staff to allocate personnel, time, material, and adult learning resources appropriately to achieve the school improvement plan targets / Allocates Resources to Support Student Learning</v>
      </c>
      <c r="BI11" s="4" t="str">
        <f t="shared" si="8"/>
        <v>II.c.(1) Collaborates with staff to allocate personnel, time, material, and adult learning resources appropriately to achieve the school improvement plan targets / Allocates Resources to Support Student Learning</v>
      </c>
      <c r="BJ11" s="4" t="str">
        <f t="shared" si="9"/>
        <v>II.c.(1) Allocates Resources to Support Student Learning</v>
      </c>
      <c r="BK11" s="42" t="str">
        <f t="shared" si="3"/>
        <v>II.c.(1)</v>
      </c>
      <c r="BL11" s="33" t="s">
        <v>667</v>
      </c>
      <c r="BM11" s="4" t="s">
        <v>503</v>
      </c>
      <c r="BN11" s="4" t="str">
        <f>'Formal Observation Matrix (3)'!B7</f>
        <v>Select From List or Leave Blank</v>
      </c>
      <c r="BO11" s="4">
        <f>VLOOKUP(BN11,$BJ$2:$BK$41,2,FALSE)</f>
        <v>0</v>
      </c>
      <c r="BP11" s="4" t="str">
        <f>'Formal Observation Matrix (3)'!C8</f>
        <v>Select Rating or Leave Blank</v>
      </c>
      <c r="BY11" s="206">
        <f>'Prof Practice Rating Scale'!B11</f>
        <v>0.09</v>
      </c>
      <c r="BZ11" s="43" t="str">
        <f>'Prof Practice Rating Scale'!A11</f>
        <v>Unsatisfactory</v>
      </c>
    </row>
    <row r="12" spans="1:78" x14ac:dyDescent="0.2">
      <c r="A12" s="11" t="s">
        <v>437</v>
      </c>
      <c r="E12" s="4" t="s">
        <v>402</v>
      </c>
      <c r="F12" s="4" t="str">
        <f>CONCATENATE('Prof Practice Eval Tool'!M11,"-",'Prof Practice Eval Tool'!M19,"-",'Prof Practice Eval Tool'!M25,"-",'Prof Practice Eval Tool'!M33)</f>
        <v>---</v>
      </c>
      <c r="N12" s="207">
        <f>'Prof Practice Rating Scale'!B12</f>
        <v>0.1</v>
      </c>
      <c r="O12" s="208" t="str">
        <f>'Prof Practice Rating Scale'!A12</f>
        <v>Unsatisfactory</v>
      </c>
      <c r="P12" s="33" t="str">
        <f t="shared" si="1"/>
        <v>No Growth or Negative Growth - Does not meet any student growth targets; demonstrates negative growth on one or more measures</v>
      </c>
      <c r="AC12" s="33" t="str">
        <f>'Prof Practice Eval Tool'!B78</f>
        <v>Prioritizes Time</v>
      </c>
      <c r="AD12" s="33" t="str">
        <f>'Prof Practice Eval Tool'!G56</f>
        <v>Select Rating</v>
      </c>
      <c r="AE12" s="33" t="str">
        <f t="shared" si="2"/>
        <v>Prioritizes Time (Evaluation Rating - Select Rating)</v>
      </c>
      <c r="AU12" s="201">
        <v>1E-3</v>
      </c>
      <c r="AV12" s="110">
        <v>0.35</v>
      </c>
      <c r="AW12" s="110">
        <v>0.1</v>
      </c>
      <c r="AX12" s="110">
        <v>0.35</v>
      </c>
      <c r="AY12" s="110">
        <v>0.1</v>
      </c>
      <c r="BA12" s="42" t="s">
        <v>505</v>
      </c>
      <c r="BB12" s="33" t="s">
        <v>585</v>
      </c>
      <c r="BC12" s="33" t="str">
        <f>'Prof Practice Eval Tool'!B41</f>
        <v>The principal creates and implements systems to ensure a safe, orderly, and productive environment for student and adult learning toward the achievement of school and district improvement priorities</v>
      </c>
      <c r="BD12" s="42" t="s">
        <v>516</v>
      </c>
      <c r="BE12" s="160" t="s">
        <v>558</v>
      </c>
      <c r="BF12" s="171" t="s">
        <v>523</v>
      </c>
      <c r="BG12" s="4" t="str">
        <f>'Prof Practice Eval Tool'!B78</f>
        <v>Prioritizes Time</v>
      </c>
      <c r="BH12" s="4" t="str">
        <f t="shared" si="7"/>
        <v>II.c.(2) Leading and Managing Systems Change: The principal creates and implements systems to ensure a safe, orderly, and productive environment for student and adult learning toward the achievement of school and district improvement priorities -  / Collaborates with staff to allocate personnel, time, material, and adult learning resources appropriately to achieve the school improvement plan targets / Prioritizes Time</v>
      </c>
      <c r="BI12" s="4" t="str">
        <f t="shared" si="8"/>
        <v>II.c.(2) Collaborates with staff to allocate personnel, time, material, and adult learning resources appropriately to achieve the school improvement plan targets / Prioritizes Time</v>
      </c>
      <c r="BJ12" s="4" t="str">
        <f t="shared" si="9"/>
        <v>II.c.(2) Prioritizes Time</v>
      </c>
      <c r="BK12" s="42" t="str">
        <f t="shared" si="3"/>
        <v>II.c.(2)</v>
      </c>
      <c r="BL12" s="33" t="s">
        <v>667</v>
      </c>
      <c r="BM12" s="4" t="s">
        <v>502</v>
      </c>
      <c r="BN12" s="4" t="str">
        <f>'Formal Observation Matrix (3)'!B10</f>
        <v>Select From List or Leave Blank</v>
      </c>
      <c r="BO12" s="4">
        <f>VLOOKUP(BN12,$BJ$2:$BK$41,2,FALSE)</f>
        <v>0</v>
      </c>
      <c r="BP12" s="4" t="str">
        <f>'Formal Observation Matrix (3)'!C11</f>
        <v>Select Rating or Leave Blank</v>
      </c>
      <c r="BY12" s="206">
        <f>'Prof Practice Rating Scale'!B12</f>
        <v>0.1</v>
      </c>
      <c r="BZ12" s="43" t="str">
        <f>'Prof Practice Rating Scale'!A12</f>
        <v>Unsatisfactory</v>
      </c>
    </row>
    <row r="13" spans="1:78" x14ac:dyDescent="0.2">
      <c r="A13" s="11" t="s">
        <v>105</v>
      </c>
      <c r="E13" s="4" t="s">
        <v>403</v>
      </c>
      <c r="F13" s="4" t="str">
        <f>CONCATENATE('Prof Practice Eval Tool'!G44,"-",'Prof Practice Eval Tool'!G50,"-",'Prof Practice Eval Tool'!G56,"-",'Prof Practice Eval Tool'!G64,"-",'Prof Practice Eval Tool'!G72,"-",'Prof Practice Eval Tool'!G78,"-",'Prof Practice Eval Tool'!G86)</f>
        <v>Select Rating-Select Rating-Select Rating-Select Rating-Select Rating-Select Rating-Select Rating</v>
      </c>
      <c r="N13" s="207">
        <f>'Prof Practice Rating Scale'!B13</f>
        <v>0.11</v>
      </c>
      <c r="O13" s="208" t="str">
        <f>'Prof Practice Rating Scale'!A13</f>
        <v>Unsatisfactory</v>
      </c>
      <c r="P13" s="33" t="str">
        <f t="shared" si="1"/>
        <v>No Growth or Negative Growth - Does not meet any student growth targets; demonstrates negative growth on one or more measures</v>
      </c>
      <c r="S13" s="269" t="s">
        <v>457</v>
      </c>
      <c r="T13" s="269"/>
      <c r="U13" s="269"/>
      <c r="V13" s="269"/>
      <c r="Y13" s="42" t="s">
        <v>332</v>
      </c>
      <c r="AC13" s="33" t="str">
        <f>'Prof Practice Eval Tool'!B86</f>
        <v>Employs Current
Technologies</v>
      </c>
      <c r="AD13" s="33" t="str">
        <f>'Prof Practice Eval Tool'!G63</f>
        <v/>
      </c>
      <c r="AE13" s="33" t="str">
        <f t="shared" si="2"/>
        <v>Employs Current
Technologies (Evaluation Rating - )</v>
      </c>
      <c r="AU13" s="201">
        <v>1.1000000000000001E-3</v>
      </c>
      <c r="AV13" s="110">
        <v>0.36</v>
      </c>
      <c r="AW13" s="110">
        <v>0.11</v>
      </c>
      <c r="AX13" s="110">
        <v>0.36</v>
      </c>
      <c r="AY13" s="110">
        <v>0.11</v>
      </c>
      <c r="BA13" s="42" t="s">
        <v>505</v>
      </c>
      <c r="BB13" s="33" t="s">
        <v>585</v>
      </c>
      <c r="BC13" s="33" t="str">
        <f>'Prof Practice Eval Tool'!B41</f>
        <v>The principal creates and implements systems to ensure a safe, orderly, and productive environment for student and adult learning toward the achievement of school and district improvement priorities</v>
      </c>
      <c r="BD13" s="42" t="s">
        <v>517</v>
      </c>
      <c r="BE13" s="160" t="s">
        <v>559</v>
      </c>
      <c r="BF13" s="171" t="s">
        <v>522</v>
      </c>
      <c r="BG13" s="4" t="str">
        <f>'Prof Practice Eval Tool'!B86</f>
        <v>Employs Current
Technologies</v>
      </c>
      <c r="BH13" s="4" t="str">
        <f t="shared" si="7"/>
        <v>II.d.(1) Leading and Managing Systems Change: The principal creates and implements systems to ensure a safe, orderly, and productive environment for student and adult learning toward the achievement of school and district improvement priorities -  / Employs current technologies / Employs Current
Technologies</v>
      </c>
      <c r="BI13" s="4" t="str">
        <f t="shared" si="8"/>
        <v>II.d.(1) Employs current technologies / Employs Current
Technologies</v>
      </c>
      <c r="BJ13" s="4" t="str">
        <f t="shared" si="9"/>
        <v>II.d.(1) Employs Current
Technologies</v>
      </c>
      <c r="BK13" s="42" t="str">
        <f t="shared" si="3"/>
        <v>II.d.(1)</v>
      </c>
      <c r="BY13" s="206">
        <f>'Prof Practice Rating Scale'!B13</f>
        <v>0.11</v>
      </c>
      <c r="BZ13" s="43" t="str">
        <f>'Prof Practice Rating Scale'!A13</f>
        <v>Unsatisfactory</v>
      </c>
    </row>
    <row r="14" spans="1:78" x14ac:dyDescent="0.2">
      <c r="A14" s="33" t="s">
        <v>511</v>
      </c>
      <c r="E14" s="4" t="s">
        <v>404</v>
      </c>
      <c r="F14" s="4" t="str">
        <f>CONCATENATE('Prof Practice Eval Tool'!G97,"-",'Prof Practice Eval Tool'!G103,"-",'Prof Practice Eval Tool'!G111,"-",'Prof Practice Eval Tool'!G117,"-",'Prof Practice Eval Tool'!G125,"-",'Prof Practice Eval Tool'!G133,"-",'Prof Practice Eval Tool'!G139,"-",'Prof Practice Eval Tool'!G147,"-",'Prof Practice Eval Tool'!G153,"-",'Prof Practice Eval Tool'!G161,"-",'Prof Practice Eval Tool'!G169,"-",'Prof Practice Eval Tool'!G177)</f>
        <v>Select Rating-Select Rating-Select Rating-Select Rating-Select Rating-Select Rating-Select Rating-Select Rating-Select Rating-Select Rating-Select Rating-Select Rating</v>
      </c>
      <c r="N14" s="207">
        <f>'Prof Practice Rating Scale'!B14</f>
        <v>0.12</v>
      </c>
      <c r="O14" s="208" t="str">
        <f>'Prof Practice Rating Scale'!A14</f>
        <v>Unsatisfactory</v>
      </c>
      <c r="P14" s="33" t="str">
        <f t="shared" si="1"/>
        <v>No Growth or Negative Growth - Does not meet any student growth targets; demonstrates negative growth on one or more measures</v>
      </c>
      <c r="S14" s="49" t="s">
        <v>330</v>
      </c>
      <c r="T14" s="67" t="e">
        <f>'Prof Practice Eval Tool'!#REF!</f>
        <v>#REF!</v>
      </c>
      <c r="V14" s="47" t="e">
        <f>IF(Y14="Weighted",CONCATENATE(T14," ",T16," ",T17," ",Y14),IF(Y14="Unweighted",CONCATENATE(T15," ",T16," ",T17," ",Y14,"")))</f>
        <v>#REF!</v>
      </c>
      <c r="Y14" s="43" t="e">
        <f>'Summative &amp; Signatures'!#REF!</f>
        <v>#REF!</v>
      </c>
      <c r="AC14" s="33" t="str">
        <f>'Prof Practice Eval Tool'!B97</f>
        <v>Implements Curricular Scope and Sequence</v>
      </c>
      <c r="AD14" s="33" t="str">
        <f>'Prof Practice Eval Tool'!G64</f>
        <v>Select Rating</v>
      </c>
      <c r="AE14" s="33" t="str">
        <f t="shared" si="2"/>
        <v>Implements Curricular Scope and Sequence (Evaluation Rating - Select Rating)</v>
      </c>
      <c r="AU14" s="201">
        <v>1.1999999999999999E-3</v>
      </c>
      <c r="AV14" s="110">
        <v>0.37</v>
      </c>
      <c r="AW14" s="110">
        <v>0.12</v>
      </c>
      <c r="AX14" s="110">
        <v>0.37</v>
      </c>
      <c r="AY14" s="110">
        <v>0.12</v>
      </c>
      <c r="BA14" s="42" t="s">
        <v>506</v>
      </c>
      <c r="BB14" s="33" t="s">
        <v>586</v>
      </c>
      <c r="BC14" s="33" t="str">
        <f>'Prof Practice Eval Tool'!B94</f>
        <v>The principal works with the school staff and community to develop a research-based framework for effective teaching and learning that is refined continuously to improve instruction for all students</v>
      </c>
      <c r="BD14" s="42" t="s">
        <v>514</v>
      </c>
      <c r="BE14" s="160" t="s">
        <v>560</v>
      </c>
      <c r="BF14" s="171" t="s">
        <v>522</v>
      </c>
      <c r="BG14" s="4" t="str">
        <f>'Prof Practice Eval Tool'!B97</f>
        <v>Implements Curricular Scope and Sequence</v>
      </c>
      <c r="BH14" s="4" t="str">
        <f t="shared" si="7"/>
        <v>III.a.(1) Improving Teaching &amp; Learning: The principal works with the school staff and community to develop a research-based framework for effective teaching and learning that is refined continuously to improve instruction for all students -  / Works with and engages staff in the development and continuous refinement of a shared vision for effective teaching and learning by implementing a standards based curriculum, relevant to student needs and interests, research-based effective practice, academic rigor, and high expectations for student performance in every classroom / Implements Curricular Scope and Sequence</v>
      </c>
      <c r="BI14" s="4" t="str">
        <f t="shared" si="8"/>
        <v>III.a.(1) Works with and engages staff in the development and continuous refinement of a shared vision for effective teaching and learning by implementing a standards based curriculum, relevant to student needs and interests, research-based effective practice, academic rigor, and high expectations for student performance in every classroom / Implements Curricular Scope and Sequence</v>
      </c>
      <c r="BJ14" s="4" t="str">
        <f t="shared" si="9"/>
        <v>III.a.(1) Implements Curricular Scope and Sequence</v>
      </c>
      <c r="BK14" s="42" t="str">
        <f t="shared" si="3"/>
        <v>III.a.(1)</v>
      </c>
      <c r="BL14" s="33" t="s">
        <v>668</v>
      </c>
      <c r="BM14" s="4" t="s">
        <v>501</v>
      </c>
      <c r="BN14" s="4" t="str">
        <f>'Formal Observation Matrix (4)'!B4</f>
        <v>Select From List or Leave Blank</v>
      </c>
      <c r="BO14" s="4">
        <f>VLOOKUP(BN14,$BJ$2:$BK$41,2,FALSE)</f>
        <v>0</v>
      </c>
      <c r="BP14" s="4" t="str">
        <f>'Formal Observation Matrix (4)'!C5</f>
        <v>Select Rating or Leave Blank</v>
      </c>
      <c r="BY14" s="206">
        <f>'Prof Practice Rating Scale'!B14</f>
        <v>0.12</v>
      </c>
      <c r="BZ14" s="43" t="str">
        <f>'Prof Practice Rating Scale'!A14</f>
        <v>Unsatisfactory</v>
      </c>
    </row>
    <row r="15" spans="1:78" x14ac:dyDescent="0.2">
      <c r="A15" s="11" t="s">
        <v>510</v>
      </c>
      <c r="C15" s="42"/>
      <c r="E15" s="4" t="s">
        <v>405</v>
      </c>
      <c r="F15" s="4" t="str">
        <f>CONCATENATE('Prof Practice Eval Tool'!G188,"-",'Prof Practice Eval Tool'!G196,"-",'Prof Practice Eval Tool'!G204,"-",'Prof Practice Eval Tool'!G212,"-",'Prof Practice Eval Tool'!G218)</f>
        <v>Select Rating-Select Rating-Select Rating-Select Rating-Select Rating</v>
      </c>
      <c r="N15" s="207">
        <f>'Prof Practice Rating Scale'!B15</f>
        <v>0.13</v>
      </c>
      <c r="O15" s="208" t="str">
        <f>'Prof Practice Rating Scale'!A15</f>
        <v>Unsatisfactory</v>
      </c>
      <c r="P15" s="33" t="str">
        <f t="shared" si="1"/>
        <v>No Growth or Negative Growth - Does not meet any student growth targets; demonstrates negative growth on one or more measures</v>
      </c>
      <c r="S15" s="49" t="s">
        <v>331</v>
      </c>
      <c r="T15" s="67" t="str">
        <f>'Prof Practice Eval Tool'!F358</f>
        <v/>
      </c>
      <c r="AC15" s="33" t="str">
        <f>'Prof Practice Eval Tool'!B103</f>
        <v>Reviews Instructional Practices</v>
      </c>
      <c r="AD15" s="33" t="str">
        <f>'Prof Practice Eval Tool'!G71</f>
        <v/>
      </c>
      <c r="AE15" s="33" t="str">
        <f t="shared" si="2"/>
        <v>Reviews Instructional Practices (Evaluation Rating - )</v>
      </c>
      <c r="AU15" s="201">
        <v>1.2999999999999999E-3</v>
      </c>
      <c r="AV15" s="110">
        <v>0.38</v>
      </c>
      <c r="AW15" s="110">
        <v>0.13</v>
      </c>
      <c r="AX15" s="110">
        <v>0.38</v>
      </c>
      <c r="AY15" s="110">
        <v>0.13</v>
      </c>
      <c r="BA15" s="42" t="s">
        <v>506</v>
      </c>
      <c r="BB15" s="33" t="s">
        <v>586</v>
      </c>
      <c r="BC15" s="33" t="str">
        <f>'Prof Practice Eval Tool'!B94</f>
        <v>The principal works with the school staff and community to develop a research-based framework for effective teaching and learning that is refined continuously to improve instruction for all students</v>
      </c>
      <c r="BD15" s="42" t="s">
        <v>514</v>
      </c>
      <c r="BE15" s="160" t="s">
        <v>560</v>
      </c>
      <c r="BF15" s="171" t="s">
        <v>523</v>
      </c>
      <c r="BG15" s="4" t="str">
        <f>'Prof Practice Eval Tool'!B103</f>
        <v>Reviews Instructional Practices</v>
      </c>
      <c r="BH15" s="4" t="str">
        <f t="shared" si="7"/>
        <v>III.a.(2) Improving Teaching &amp; Learning: The principal works with the school staff and community to develop a research-based framework for effective teaching and learning that is refined continuously to improve instruction for all students -  / Works with and engages staff in the development and continuous refinement of a shared vision for effective teaching and learning by implementing a standards based curriculum, relevant to student needs and interests, research-based effective practice, academic rigor, and high expectations for student performance in every classroom / Reviews Instructional Practices</v>
      </c>
      <c r="BI15" s="4" t="str">
        <f t="shared" si="8"/>
        <v>III.a.(2) Works with and engages staff in the development and continuous refinement of a shared vision for effective teaching and learning by implementing a standards based curriculum, relevant to student needs and interests, research-based effective practice, academic rigor, and high expectations for student performance in every classroom / Reviews Instructional Practices</v>
      </c>
      <c r="BJ15" s="4" t="str">
        <f t="shared" si="9"/>
        <v>III.a.(2) Reviews Instructional Practices</v>
      </c>
      <c r="BK15" s="42" t="str">
        <f t="shared" si="3"/>
        <v>III.a.(2)</v>
      </c>
      <c r="BL15" s="33" t="s">
        <v>668</v>
      </c>
      <c r="BM15" s="4" t="s">
        <v>503</v>
      </c>
      <c r="BN15" s="4" t="str">
        <f>'Formal Observation Matrix (4)'!B7</f>
        <v>Select From List or Leave Blank</v>
      </c>
      <c r="BO15" s="4">
        <f>VLOOKUP(BN15,$BJ$2:$BK$41,2,FALSE)</f>
        <v>0</v>
      </c>
      <c r="BP15" s="4" t="str">
        <f>'Formal Observation Matrix (4)'!C8</f>
        <v>Select Rating or Leave Blank</v>
      </c>
      <c r="BY15" s="206">
        <f>'Prof Practice Rating Scale'!B15</f>
        <v>0.13</v>
      </c>
      <c r="BZ15" s="43" t="str">
        <f>'Prof Practice Rating Scale'!A15</f>
        <v>Unsatisfactory</v>
      </c>
    </row>
    <row r="16" spans="1:78" x14ac:dyDescent="0.2">
      <c r="A16" s="11" t="s">
        <v>102</v>
      </c>
      <c r="B16" s="33"/>
      <c r="C16" s="43"/>
      <c r="E16" s="4" t="s">
        <v>406</v>
      </c>
      <c r="F16" s="4" t="str">
        <f>CONCATENATE('Prof Practice Eval Tool'!G229,"-",'Prof Practice Eval Tool'!G237,"-",'Prof Practice Eval Tool'!G245,"-",'Prof Practice Eval Tool'!G251,"-",'Prof Practice Eval Tool'!G257)</f>
        <v>Select Rating-Select Rating-Select Rating-Select Rating-Select Rating</v>
      </c>
      <c r="N16" s="207">
        <f>'Prof Practice Rating Scale'!B16</f>
        <v>0.14000000000000001</v>
      </c>
      <c r="O16" s="208" t="str">
        <f>'Prof Practice Rating Scale'!A16</f>
        <v>Unsatisfactory</v>
      </c>
      <c r="P16" s="33" t="str">
        <f t="shared" si="1"/>
        <v>No Growth or Negative Growth - Does not meet any student growth targets; demonstrates negative growth on one or more measures</v>
      </c>
      <c r="S16" s="48" t="s">
        <v>302</v>
      </c>
      <c r="T16" s="164" t="str">
        <f>'Goals Matrix'!D10</f>
        <v>Select option for cell E5</v>
      </c>
      <c r="AC16" s="33" t="str">
        <f>'Prof Practice Eval Tool'!B111</f>
        <v>Implements Data Driven Decision Making</v>
      </c>
      <c r="AD16" s="33" t="str">
        <f>'Prof Practice Eval Tool'!G72</f>
        <v>Select Rating</v>
      </c>
      <c r="AE16" s="33" t="str">
        <f t="shared" si="2"/>
        <v>Implements Data Driven Decision Making (Evaluation Rating - Select Rating)</v>
      </c>
      <c r="AU16" s="201">
        <v>1.4E-3</v>
      </c>
      <c r="AV16" s="110">
        <v>0.39</v>
      </c>
      <c r="AW16" s="110">
        <v>0.14000000000000001</v>
      </c>
      <c r="AX16" s="110">
        <v>0.39</v>
      </c>
      <c r="AY16" s="110">
        <v>0.14000000000000001</v>
      </c>
      <c r="BA16" s="42" t="s">
        <v>506</v>
      </c>
      <c r="BB16" s="33" t="s">
        <v>586</v>
      </c>
      <c r="BC16" s="33" t="str">
        <f>'Prof Practice Eval Tool'!B94</f>
        <v>The principal works with the school staff and community to develop a research-based framework for effective teaching and learning that is refined continuously to improve instruction for all students</v>
      </c>
      <c r="BD16" s="42" t="s">
        <v>515</v>
      </c>
      <c r="BE16" s="160" t="s">
        <v>561</v>
      </c>
      <c r="BF16" s="171" t="s">
        <v>522</v>
      </c>
      <c r="BG16" s="4" t="str">
        <f>'Prof Practice Eval Tool'!B111</f>
        <v>Implements Data Driven Decision Making</v>
      </c>
      <c r="BH16" s="4" t="str">
        <f t="shared" si="7"/>
        <v>III.b.(1) Improving Teaching &amp; Learning: The principal works with the school staff and community to develop a research-based framework for effective teaching and learning that is refined continuously to improve instruction for all students -  / Creates a continuous improvement cycle that uses multiple forms of data and student work samples to support individual, team, and school wide improvement goals, identify and address areas of improvement and celebrate successes / Implements Data Driven Decision Making</v>
      </c>
      <c r="BI16" s="4" t="str">
        <f t="shared" si="8"/>
        <v>III.b.(1) Creates a continuous improvement cycle that uses multiple forms of data and student work samples to support individual, team, and school wide improvement goals, identify and address areas of improvement and celebrate successes / Implements Data Driven Decision Making</v>
      </c>
      <c r="BJ16" s="4" t="str">
        <f t="shared" si="9"/>
        <v>III.b.(1) Implements Data Driven Decision Making</v>
      </c>
      <c r="BK16" s="42" t="str">
        <f t="shared" si="3"/>
        <v>III.b.(1)</v>
      </c>
      <c r="BL16" s="33" t="s">
        <v>668</v>
      </c>
      <c r="BM16" s="4" t="s">
        <v>502</v>
      </c>
      <c r="BN16" s="4" t="str">
        <f>'Formal Observation Matrix (4)'!B10</f>
        <v>Select From List or Leave Blank</v>
      </c>
      <c r="BO16" s="4">
        <f>VLOOKUP(BN16,$BJ$2:$BK$41,2,FALSE)</f>
        <v>0</v>
      </c>
      <c r="BP16" s="4" t="str">
        <f>'Formal Observation Matrix (4)'!C11</f>
        <v>Select Rating or Leave Blank</v>
      </c>
      <c r="BY16" s="206">
        <f>'Prof Practice Rating Scale'!B16</f>
        <v>0.14000000000000001</v>
      </c>
      <c r="BZ16" s="43" t="str">
        <f>'Prof Practice Rating Scale'!A16</f>
        <v>Unsatisfactory</v>
      </c>
    </row>
    <row r="17" spans="1:78" x14ac:dyDescent="0.2">
      <c r="A17" s="11" t="s">
        <v>103</v>
      </c>
      <c r="B17" s="33"/>
      <c r="C17" s="43"/>
      <c r="E17" s="4" t="s">
        <v>407</v>
      </c>
      <c r="F17" s="4" t="str">
        <f>CONCATENATE('Prof Practice Eval Tool'!G268,"-",'Prof Practice Eval Tool'!G274,"-",'Prof Practice Eval Tool'!G282,"-",'Prof Practice Eval Tool'!G288,"-",'Prof Practice Eval Tool'!G296,"-",'Prof Practice Eval Tool'!G302)</f>
        <v>Select Rating-Select Rating-Select Rating-Select Rating-Select Rating-Select Rating</v>
      </c>
      <c r="N17" s="207">
        <f>'Prof Practice Rating Scale'!B17</f>
        <v>0.15</v>
      </c>
      <c r="O17" s="208" t="str">
        <f>'Prof Practice Rating Scale'!A17</f>
        <v>Unsatisfactory</v>
      </c>
      <c r="P17" s="33" t="str">
        <f t="shared" si="1"/>
        <v>No Growth or Negative Growth - Does not meet any student growth targets; demonstrates negative growth on one or more measures</v>
      </c>
      <c r="S17" s="49"/>
      <c r="AC17" s="33" t="str">
        <f>'Prof Practice Eval Tool'!B117</f>
        <v>Implements Data-Driven Instruction</v>
      </c>
      <c r="AD17" s="33" t="str">
        <f>'Prof Practice Eval Tool'!G78</f>
        <v>Select Rating</v>
      </c>
      <c r="AE17" s="33" t="str">
        <f t="shared" si="2"/>
        <v>Implements Data-Driven Instruction (Evaluation Rating - Select Rating)</v>
      </c>
      <c r="AU17" s="201">
        <v>1.5E-3</v>
      </c>
      <c r="AV17" s="110">
        <v>0.4</v>
      </c>
      <c r="AW17" s="110">
        <v>0.15</v>
      </c>
      <c r="AX17" s="110">
        <v>0.4</v>
      </c>
      <c r="AY17" s="110">
        <v>0.15</v>
      </c>
      <c r="BA17" s="42" t="s">
        <v>506</v>
      </c>
      <c r="BB17" s="33" t="s">
        <v>586</v>
      </c>
      <c r="BC17" s="33" t="str">
        <f>'Prof Practice Eval Tool'!B94</f>
        <v>The principal works with the school staff and community to develop a research-based framework for effective teaching and learning that is refined continuously to improve instruction for all students</v>
      </c>
      <c r="BD17" s="42" t="s">
        <v>515</v>
      </c>
      <c r="BE17" s="160" t="s">
        <v>561</v>
      </c>
      <c r="BF17" s="171" t="s">
        <v>523</v>
      </c>
      <c r="BG17" s="4" t="str">
        <f>'Prof Practice Eval Tool'!B117</f>
        <v>Implements Data-Driven Instruction</v>
      </c>
      <c r="BH17" s="4" t="str">
        <f t="shared" si="7"/>
        <v>III.b.(2) Improving Teaching &amp; Learning: The principal works with the school staff and community to develop a research-based framework for effective teaching and learning that is refined continuously to improve instruction for all students -  / Creates a continuous improvement cycle that uses multiple forms of data and student work samples to support individual, team, and school wide improvement goals, identify and address areas of improvement and celebrate successes / Implements Data-Driven Instruction</v>
      </c>
      <c r="BI17" s="4" t="str">
        <f t="shared" si="8"/>
        <v>III.b.(2) Creates a continuous improvement cycle that uses multiple forms of data and student work samples to support individual, team, and school wide improvement goals, identify and address areas of improvement and celebrate successes / Implements Data-Driven Instruction</v>
      </c>
      <c r="BJ17" s="4" t="str">
        <f t="shared" si="9"/>
        <v>III.b.(2) Implements Data-Driven Instruction</v>
      </c>
      <c r="BK17" s="42" t="str">
        <f t="shared" si="3"/>
        <v>III.b.(2)</v>
      </c>
      <c r="BY17" s="206">
        <f>'Prof Practice Rating Scale'!B17</f>
        <v>0.15</v>
      </c>
      <c r="BZ17" s="43" t="str">
        <f>'Prof Practice Rating Scale'!A17</f>
        <v>Unsatisfactory</v>
      </c>
    </row>
    <row r="18" spans="1:78" x14ac:dyDescent="0.2">
      <c r="A18" s="11" t="s">
        <v>104</v>
      </c>
      <c r="B18" s="33"/>
      <c r="C18" s="43"/>
      <c r="N18" s="207">
        <f>'Prof Practice Rating Scale'!B18</f>
        <v>0.16</v>
      </c>
      <c r="O18" s="208" t="str">
        <f>'Prof Practice Rating Scale'!A18</f>
        <v>Unsatisfactory</v>
      </c>
      <c r="P18" s="33" t="str">
        <f t="shared" si="1"/>
        <v>No Growth or Negative Growth - Does not meet any student growth targets; demonstrates negative growth on one or more measures</v>
      </c>
      <c r="AC18" s="33" t="str">
        <f>'Prof Practice Eval Tool'!B125</f>
        <v>Uses Disaggregated Data</v>
      </c>
      <c r="AD18" s="33" t="str">
        <f>'Prof Practice Eval Tool'!G85</f>
        <v/>
      </c>
      <c r="AE18" s="33" t="str">
        <f t="shared" si="2"/>
        <v>Uses Disaggregated Data (Evaluation Rating - )</v>
      </c>
      <c r="AU18" s="201">
        <v>1.6000000000000001E-3</v>
      </c>
      <c r="AV18" s="110">
        <v>0.41</v>
      </c>
      <c r="AW18" s="110">
        <v>0.16</v>
      </c>
      <c r="AX18" s="110">
        <v>0.41</v>
      </c>
      <c r="AY18" s="110">
        <v>0.16</v>
      </c>
      <c r="BA18" s="42" t="s">
        <v>506</v>
      </c>
      <c r="BB18" s="33" t="s">
        <v>586</v>
      </c>
      <c r="BC18" s="33" t="str">
        <f>'Prof Practice Eval Tool'!B94</f>
        <v>The principal works with the school staff and community to develop a research-based framework for effective teaching and learning that is refined continuously to improve instruction for all students</v>
      </c>
      <c r="BD18" s="42" t="s">
        <v>516</v>
      </c>
      <c r="BE18" s="160" t="s">
        <v>562</v>
      </c>
      <c r="BF18" s="171" t="s">
        <v>522</v>
      </c>
      <c r="BG18" s="4" t="str">
        <f>'Prof Practice Eval Tool'!B125</f>
        <v>Uses Disaggregated Data</v>
      </c>
      <c r="BH18" s="4" t="str">
        <f t="shared" si="7"/>
        <v>III.c.(1) Improving Teaching &amp; Learning: The principal works with the school staff and community to develop a research-based framework for effective teaching and learning that is refined continuously to improve instruction for all students -  / Implements student interventions that differentiate instruction based on student needs / Uses Disaggregated Data</v>
      </c>
      <c r="BI18" s="4" t="str">
        <f t="shared" si="8"/>
        <v>III.c.(1) Implements student interventions that differentiate instruction based on student needs / Uses Disaggregated Data</v>
      </c>
      <c r="BJ18" s="4" t="str">
        <f t="shared" si="9"/>
        <v>III.c.(1) Uses Disaggregated Data</v>
      </c>
      <c r="BK18" s="42" t="str">
        <f t="shared" si="3"/>
        <v>III.c.(1)</v>
      </c>
      <c r="BL18" s="33" t="s">
        <v>669</v>
      </c>
      <c r="BM18" s="4" t="s">
        <v>501</v>
      </c>
      <c r="BN18" s="4" t="str">
        <f>'Formal Observation Matrix (5)'!B4</f>
        <v>Select From List or Leave Blank</v>
      </c>
      <c r="BO18" s="4">
        <f>VLOOKUP(BN18,$BJ$2:$BK$41,2,FALSE)</f>
        <v>0</v>
      </c>
      <c r="BP18" s="4" t="str">
        <f>'Formal Observation Matrix (5)'!C5</f>
        <v>Select Rating or Leave Blank</v>
      </c>
      <c r="BY18" s="206">
        <f>'Prof Practice Rating Scale'!B18</f>
        <v>0.16</v>
      </c>
      <c r="BZ18" s="43" t="str">
        <f>'Prof Practice Rating Scale'!A18</f>
        <v>Unsatisfactory</v>
      </c>
    </row>
    <row r="19" spans="1:78" x14ac:dyDescent="0.2">
      <c r="A19" s="11" t="s">
        <v>105</v>
      </c>
      <c r="B19" s="33"/>
      <c r="C19" s="43"/>
      <c r="N19" s="207">
        <f>'Prof Practice Rating Scale'!B19</f>
        <v>0.17</v>
      </c>
      <c r="O19" s="208" t="str">
        <f>'Prof Practice Rating Scale'!A19</f>
        <v>Unsatisfactory</v>
      </c>
      <c r="P19" s="33" t="str">
        <f t="shared" si="1"/>
        <v>No Growth or Negative Growth - Does not meet any student growth targets; demonstrates negative growth on one or more measures</v>
      </c>
      <c r="U19" s="49" t="s">
        <v>326</v>
      </c>
      <c r="V19" s="67" t="str">
        <f>'Prof Practice Eval Tool'!F358</f>
        <v/>
      </c>
      <c r="AC19" s="33" t="str">
        <f>'Prof Practice Eval Tool'!B133</f>
        <v>Selects and Assigns Effective Teachers</v>
      </c>
      <c r="AD19" s="33" t="str">
        <f>'Prof Practice Eval Tool'!G86</f>
        <v>Select Rating</v>
      </c>
      <c r="AE19" s="33" t="str">
        <f t="shared" si="2"/>
        <v>Selects and Assigns Effective Teachers (Evaluation Rating - Select Rating)</v>
      </c>
      <c r="AU19" s="201">
        <v>1.6999999999999999E-3</v>
      </c>
      <c r="AV19" s="110">
        <v>0.42</v>
      </c>
      <c r="AW19" s="110">
        <v>0.17</v>
      </c>
      <c r="AX19" s="110">
        <v>0.42</v>
      </c>
      <c r="AY19" s="110">
        <v>0.17</v>
      </c>
      <c r="BA19" s="42" t="s">
        <v>506</v>
      </c>
      <c r="BB19" s="33" t="s">
        <v>586</v>
      </c>
      <c r="BC19" s="33" t="str">
        <f>'Prof Practice Eval Tool'!B94</f>
        <v>The principal works with the school staff and community to develop a research-based framework for effective teaching and learning that is refined continuously to improve instruction for all students</v>
      </c>
      <c r="BD19" s="42" t="s">
        <v>517</v>
      </c>
      <c r="BE19" s="160" t="s">
        <v>563</v>
      </c>
      <c r="BF19" s="171" t="s">
        <v>522</v>
      </c>
      <c r="BG19" s="4" t="str">
        <f>'Prof Practice Eval Tool'!B133</f>
        <v>Selects and Assigns Effective Teachers</v>
      </c>
      <c r="BH19" s="4" t="str">
        <f t="shared" si="7"/>
        <v>III.d.(1) Improving Teaching &amp; Learning: The principal works with the school staff and community to develop a research-based framework for effective teaching and learning that is refined continuously to improve instruction for all students -  / Selects and retains teachers with the expertise to deliver instruction that maximizes student learning / Selects and Assigns Effective Teachers</v>
      </c>
      <c r="BI19" s="4" t="str">
        <f t="shared" si="8"/>
        <v>III.d.(1) Selects and retains teachers with the expertise to deliver instruction that maximizes student learning / Selects and Assigns Effective Teachers</v>
      </c>
      <c r="BJ19" s="4" t="str">
        <f t="shared" si="9"/>
        <v>III.d.(1) Selects and Assigns Effective Teachers</v>
      </c>
      <c r="BK19" s="42" t="str">
        <f t="shared" si="3"/>
        <v>III.d.(1)</v>
      </c>
      <c r="BL19" s="33" t="s">
        <v>669</v>
      </c>
      <c r="BM19" s="4" t="s">
        <v>503</v>
      </c>
      <c r="BN19" s="4" t="str">
        <f>'Formal Observation Matrix (5)'!B7</f>
        <v>Select From List or Leave Blank</v>
      </c>
      <c r="BO19" s="4">
        <f>VLOOKUP(BN19,$BJ$2:$BK$41,2,FALSE)</f>
        <v>0</v>
      </c>
      <c r="BP19" s="4" t="str">
        <f>'Formal Observation Matrix (5)'!C8</f>
        <v>Select Rating or Leave Blank</v>
      </c>
      <c r="BY19" s="206">
        <f>'Prof Practice Rating Scale'!B19</f>
        <v>0.17</v>
      </c>
      <c r="BZ19" s="43" t="str">
        <f>'Prof Practice Rating Scale'!A19</f>
        <v>Unsatisfactory</v>
      </c>
    </row>
    <row r="20" spans="1:78" x14ac:dyDescent="0.2">
      <c r="A20" s="4" t="s">
        <v>400</v>
      </c>
      <c r="N20" s="207">
        <f>'Prof Practice Rating Scale'!B20</f>
        <v>0.18</v>
      </c>
      <c r="O20" s="208" t="str">
        <f>'Prof Practice Rating Scale'!A20</f>
        <v>Unsatisfactory</v>
      </c>
      <c r="P20" s="33" t="str">
        <f t="shared" si="1"/>
        <v>No Growth or Negative Growth - Does not meet any student growth targets; demonstrates negative growth on one or more measures</v>
      </c>
      <c r="U20" s="49" t="s">
        <v>327</v>
      </c>
      <c r="V20" s="67" t="e">
        <f>'Prof Practice Eval Tool'!#REF!</f>
        <v>#REF!</v>
      </c>
      <c r="AC20" s="33" t="str">
        <f>'Prof Practice Eval Tool'!B139</f>
        <v>Retains Effective Teachers</v>
      </c>
      <c r="AD20" s="33" t="str">
        <f>'Prof Practice Eval Tool'!G96</f>
        <v/>
      </c>
      <c r="AE20" s="33" t="str">
        <f t="shared" si="2"/>
        <v>Retains Effective Teachers (Evaluation Rating - )</v>
      </c>
      <c r="AU20" s="201">
        <v>1.8E-3</v>
      </c>
      <c r="AV20" s="110">
        <v>0.43</v>
      </c>
      <c r="AW20" s="110">
        <v>0.18</v>
      </c>
      <c r="AX20" s="110">
        <v>0.43</v>
      </c>
      <c r="AY20" s="110">
        <v>0.18</v>
      </c>
      <c r="BA20" s="42" t="s">
        <v>506</v>
      </c>
      <c r="BB20" s="33" t="s">
        <v>586</v>
      </c>
      <c r="BC20" s="33" t="str">
        <f>'Prof Practice Eval Tool'!B94</f>
        <v>The principal works with the school staff and community to develop a research-based framework for effective teaching and learning that is refined continuously to improve instruction for all students</v>
      </c>
      <c r="BD20" s="42" t="s">
        <v>517</v>
      </c>
      <c r="BE20" s="160" t="s">
        <v>563</v>
      </c>
      <c r="BF20" s="171" t="s">
        <v>523</v>
      </c>
      <c r="BG20" s="4" t="str">
        <f>'Prof Practice Eval Tool'!B139</f>
        <v>Retains Effective Teachers</v>
      </c>
      <c r="BH20" s="4" t="str">
        <f t="shared" si="7"/>
        <v>III.d.(2) Improving Teaching &amp; Learning: The principal works with the school staff and community to develop a research-based framework for effective teaching and learning that is refined continuously to improve instruction for all students -  / Selects and retains teachers with the expertise to deliver instruction that maximizes student learning / Retains Effective Teachers</v>
      </c>
      <c r="BI20" s="4" t="str">
        <f t="shared" si="8"/>
        <v>III.d.(2) Selects and retains teachers with the expertise to deliver instruction that maximizes student learning / Retains Effective Teachers</v>
      </c>
      <c r="BJ20" s="4" t="str">
        <f t="shared" si="9"/>
        <v>III.d.(2) Retains Effective Teachers</v>
      </c>
      <c r="BK20" s="42" t="str">
        <f t="shared" si="3"/>
        <v>III.d.(2)</v>
      </c>
      <c r="BL20" s="33" t="s">
        <v>669</v>
      </c>
      <c r="BM20" s="4" t="s">
        <v>502</v>
      </c>
      <c r="BN20" s="4" t="str">
        <f>'Formal Observation Matrix (5)'!B10</f>
        <v>Select From List or Leave Blank</v>
      </c>
      <c r="BO20" s="4">
        <f>VLOOKUP(BN20,$BJ$2:$BK$41,2,FALSE)</f>
        <v>0</v>
      </c>
      <c r="BP20" s="4" t="str">
        <f>'Formal Observation Matrix (5)'!C11</f>
        <v>Select Rating or Leave Blank</v>
      </c>
      <c r="BY20" s="206">
        <f>'Prof Practice Rating Scale'!B20</f>
        <v>0.18</v>
      </c>
      <c r="BZ20" s="43" t="str">
        <f>'Prof Practice Rating Scale'!A20</f>
        <v>Unsatisfactory</v>
      </c>
    </row>
    <row r="21" spans="1:78" x14ac:dyDescent="0.2">
      <c r="A21" s="11"/>
      <c r="N21" s="207">
        <f>'Prof Practice Rating Scale'!B21</f>
        <v>0.19</v>
      </c>
      <c r="O21" s="208" t="str">
        <f>'Prof Practice Rating Scale'!A21</f>
        <v>Unsatisfactory</v>
      </c>
      <c r="P21" s="33" t="str">
        <f t="shared" si="1"/>
        <v>No Growth or Negative Growth - Does not meet any student growth targets; demonstrates negative growth on one or more measures</v>
      </c>
      <c r="AC21" s="33" t="str">
        <f>'Prof Practice Eval Tool'!B147</f>
        <v>Observes Staff and Gives Feedback</v>
      </c>
      <c r="AD21" s="33" t="str">
        <f>'Prof Practice Eval Tool'!G97</f>
        <v>Select Rating</v>
      </c>
      <c r="AE21" s="33" t="str">
        <f t="shared" si="2"/>
        <v>Observes Staff and Gives Feedback (Evaluation Rating - Select Rating)</v>
      </c>
      <c r="AU21" s="201">
        <v>1.9E-3</v>
      </c>
      <c r="AV21" s="110">
        <v>0.44</v>
      </c>
      <c r="AW21" s="110">
        <v>0.19</v>
      </c>
      <c r="AX21" s="110">
        <v>0.44</v>
      </c>
      <c r="AY21" s="110">
        <v>0.19</v>
      </c>
      <c r="BA21" s="42" t="s">
        <v>506</v>
      </c>
      <c r="BB21" s="33" t="s">
        <v>586</v>
      </c>
      <c r="BC21" s="33" t="str">
        <f>'Prof Practice Eval Tool'!B94</f>
        <v>The principal works with the school staff and community to develop a research-based framework for effective teaching and learning that is refined continuously to improve instruction for all students</v>
      </c>
      <c r="BD21" s="42" t="s">
        <v>518</v>
      </c>
      <c r="BE21" s="160" t="s">
        <v>564</v>
      </c>
      <c r="BF21" s="171" t="s">
        <v>522</v>
      </c>
      <c r="BG21" s="4" t="str">
        <f>'Prof Practice Eval Tool'!B147</f>
        <v>Observes Staff and Gives Feedback</v>
      </c>
      <c r="BH21" s="4" t="str">
        <f t="shared" si="7"/>
        <v>III.e.(1) Improving Teaching &amp; Learning: The principal works with the school staff and community to develop a research-based framework for effective teaching and learning that is refined continuously to improve instruction for all students -  / Evaluates the effectiveness of teaching and holds individual teachers accountable for meeting their goals by conducting frequent formal and informal observations in order to provide timely, written feedback on instruction, preparation and classroom environment as part of the district teacher appraisal system / Observes Staff and Gives Feedback</v>
      </c>
      <c r="BI21" s="4" t="str">
        <f t="shared" si="8"/>
        <v>III.e.(1) Evaluates the effectiveness of teaching and holds individual teachers accountable for meeting their goals by conducting frequent formal and informal observations in order to provide timely, written feedback on instruction, preparation and classroom environment as part of the district teacher appraisal system / Observes Staff and Gives Feedback</v>
      </c>
      <c r="BJ21" s="4" t="str">
        <f t="shared" si="9"/>
        <v>III.e.(1) Observes Staff and Gives Feedback</v>
      </c>
      <c r="BK21" s="42" t="str">
        <f t="shared" si="3"/>
        <v>III.e.(1)</v>
      </c>
      <c r="BY21" s="206">
        <f>'Prof Practice Rating Scale'!B21</f>
        <v>0.19</v>
      </c>
      <c r="BZ21" s="43" t="str">
        <f>'Prof Practice Rating Scale'!A21</f>
        <v>Unsatisfactory</v>
      </c>
    </row>
    <row r="22" spans="1:78" x14ac:dyDescent="0.2">
      <c r="A22" s="11"/>
      <c r="N22" s="207">
        <f>'Prof Practice Rating Scale'!B22</f>
        <v>0.2</v>
      </c>
      <c r="O22" s="208" t="str">
        <f>'Prof Practice Rating Scale'!A22</f>
        <v>Unsatisfactory</v>
      </c>
      <c r="P22" s="33" t="str">
        <f t="shared" si="1"/>
        <v>No Growth or Negative Growth - Does not meet any student growth targets; demonstrates negative growth on one or more measures</v>
      </c>
      <c r="S22"/>
      <c r="T22"/>
      <c r="U22"/>
      <c r="V22"/>
      <c r="W22"/>
      <c r="X22"/>
      <c r="Y22"/>
      <c r="Z22"/>
      <c r="AC22" s="33" t="str">
        <f>'Prof Practice Eval Tool'!B153</f>
        <v>Evaluates Staff</v>
      </c>
      <c r="AD22" s="33" t="str">
        <f>'Prof Practice Eval Tool'!G103</f>
        <v>Select Rating</v>
      </c>
      <c r="AE22" s="33" t="str">
        <f t="shared" si="2"/>
        <v>Evaluates Staff (Evaluation Rating - Select Rating)</v>
      </c>
      <c r="AU22" s="201">
        <v>2E-3</v>
      </c>
      <c r="AV22" s="110">
        <v>0.45</v>
      </c>
      <c r="AW22" s="110">
        <v>0.2</v>
      </c>
      <c r="AX22" s="110">
        <v>0.45</v>
      </c>
      <c r="AY22" s="110">
        <v>0.2</v>
      </c>
      <c r="BA22" s="42" t="s">
        <v>506</v>
      </c>
      <c r="BB22" s="33" t="s">
        <v>586</v>
      </c>
      <c r="BC22" s="33" t="str">
        <f>'Prof Practice Eval Tool'!B94</f>
        <v>The principal works with the school staff and community to develop a research-based framework for effective teaching and learning that is refined continuously to improve instruction for all students</v>
      </c>
      <c r="BD22" s="42" t="s">
        <v>518</v>
      </c>
      <c r="BE22" s="160" t="s">
        <v>564</v>
      </c>
      <c r="BF22" s="171" t="s">
        <v>523</v>
      </c>
      <c r="BG22" s="4" t="str">
        <f>'Prof Practice Eval Tool'!B153</f>
        <v>Evaluates Staff</v>
      </c>
      <c r="BH22" s="4" t="str">
        <f t="shared" si="7"/>
        <v>III.e.(2) Improving Teaching &amp; Learning: The principal works with the school staff and community to develop a research-based framework for effective teaching and learning that is refined continuously to improve instruction for all students -  / Evaluates the effectiveness of teaching and holds individual teachers accountable for meeting their goals by conducting frequent formal and informal observations in order to provide timely, written feedback on instruction, preparation and classroom environment as part of the district teacher appraisal system / Evaluates Staff</v>
      </c>
      <c r="BI22" s="4" t="str">
        <f t="shared" si="8"/>
        <v>III.e.(2) Evaluates the effectiveness of teaching and holds individual teachers accountable for meeting their goals by conducting frequent formal and informal observations in order to provide timely, written feedback on instruction, preparation and classroom environment as part of the district teacher appraisal system / Evaluates Staff</v>
      </c>
      <c r="BJ22" s="4" t="str">
        <f t="shared" si="9"/>
        <v>III.e.(2) Evaluates Staff</v>
      </c>
      <c r="BK22" s="42" t="str">
        <f t="shared" si="3"/>
        <v>III.e.(2)</v>
      </c>
      <c r="BL22" s="33" t="s">
        <v>670</v>
      </c>
      <c r="BM22" s="4" t="s">
        <v>501</v>
      </c>
      <c r="BN22" s="4" t="str">
        <f>'Formal Observation Matrix (6)'!B4</f>
        <v>Select From List or Leave Blank</v>
      </c>
      <c r="BO22" s="4">
        <f>VLOOKUP(BN22,$BJ$2:$BK$41,2,FALSE)</f>
        <v>0</v>
      </c>
      <c r="BP22" s="4" t="str">
        <f>'Formal Observation Matrix (6)'!C5</f>
        <v>Select Rating or Leave Blank</v>
      </c>
      <c r="BY22" s="206">
        <f>'Prof Practice Rating Scale'!B22</f>
        <v>0.2</v>
      </c>
      <c r="BZ22" s="43" t="str">
        <f>'Prof Practice Rating Scale'!A22</f>
        <v>Unsatisfactory</v>
      </c>
    </row>
    <row r="23" spans="1:78" x14ac:dyDescent="0.2">
      <c r="A23" s="11"/>
      <c r="N23" s="207">
        <f>'Prof Practice Rating Scale'!B23</f>
        <v>0.21</v>
      </c>
      <c r="O23" s="208" t="str">
        <f>'Prof Practice Rating Scale'!A23</f>
        <v>Unsatisfactory</v>
      </c>
      <c r="P23" s="33" t="str">
        <f t="shared" si="1"/>
        <v>No Growth or Negative Growth - Does not meet any student growth targets; demonstrates negative growth on one or more measures</v>
      </c>
      <c r="S23"/>
      <c r="T23"/>
      <c r="U23"/>
      <c r="V23"/>
      <c r="W23"/>
      <c r="X23"/>
      <c r="Y23"/>
      <c r="Z23"/>
      <c r="AC23" s="33" t="str">
        <f>'Prof Practice Eval Tool'!B161</f>
        <v>Develops an Instructional Team</v>
      </c>
      <c r="AD23" s="33" t="str">
        <f>'Prof Practice Eval Tool'!G110</f>
        <v/>
      </c>
      <c r="AE23" s="33" t="str">
        <f t="shared" si="2"/>
        <v>Develops an Instructional Team (Evaluation Rating - )</v>
      </c>
      <c r="AU23" s="201">
        <v>2.0999999999999999E-3</v>
      </c>
      <c r="AV23" s="110">
        <v>0.46</v>
      </c>
      <c r="AW23" s="110">
        <v>0.21</v>
      </c>
      <c r="AX23" s="110">
        <v>0.46</v>
      </c>
      <c r="AY23" s="110">
        <v>0.21</v>
      </c>
      <c r="BA23" s="42" t="s">
        <v>506</v>
      </c>
      <c r="BB23" s="33" t="s">
        <v>586</v>
      </c>
      <c r="BC23" s="33" t="str">
        <f>'Prof Practice Eval Tool'!B94</f>
        <v>The principal works with the school staff and community to develop a research-based framework for effective teaching and learning that is refined continuously to improve instruction for all students</v>
      </c>
      <c r="BD23" s="42" t="s">
        <v>519</v>
      </c>
      <c r="BE23" s="160" t="s">
        <v>565</v>
      </c>
      <c r="BF23" s="171" t="s">
        <v>522</v>
      </c>
      <c r="BG23" s="4" t="str">
        <f>'Prof Practice Eval Tool'!B161</f>
        <v>Develops an Instructional Team</v>
      </c>
      <c r="BH23" s="4" t="str">
        <f t="shared" si="7"/>
        <v>III.f.(1) Improving Teaching &amp; Learning: The principal works with the school staff and community to develop a research-based framework for effective teaching and learning that is refined continuously to improve instruction for all students -  / Ensures the training, development, and support for high-performing instructional teacher teams to support adult learning and development to advance student learning and performance / Develops an Instructional Team</v>
      </c>
      <c r="BI23" s="4" t="str">
        <f t="shared" si="8"/>
        <v>III.f.(1) Ensures the training, development, and support for high-performing instructional teacher teams to support adult learning and development to advance student learning and performance / Develops an Instructional Team</v>
      </c>
      <c r="BJ23" s="4" t="str">
        <f t="shared" si="9"/>
        <v>III.f.(1) Develops an Instructional Team</v>
      </c>
      <c r="BK23" s="42" t="str">
        <f t="shared" si="3"/>
        <v>III.f.(1)</v>
      </c>
      <c r="BL23" s="33" t="s">
        <v>670</v>
      </c>
      <c r="BM23" s="4" t="s">
        <v>503</v>
      </c>
      <c r="BN23" s="4" t="str">
        <f>'Formal Observation Matrix (6)'!B7</f>
        <v>Select From List or Leave Blank</v>
      </c>
      <c r="BO23" s="4">
        <f>VLOOKUP(BN23,$BJ$2:$BK$41,2,FALSE)</f>
        <v>0</v>
      </c>
      <c r="BP23" s="4" t="str">
        <f>'Formal Observation Matrix (6)'!C8</f>
        <v>Select Rating or Leave Blank</v>
      </c>
      <c r="BY23" s="206">
        <f>'Prof Practice Rating Scale'!B23</f>
        <v>0.21</v>
      </c>
      <c r="BZ23" s="43" t="str">
        <f>'Prof Practice Rating Scale'!A23</f>
        <v>Unsatisfactory</v>
      </c>
    </row>
    <row r="24" spans="1:78" x14ac:dyDescent="0.2">
      <c r="A24" s="11"/>
      <c r="N24" s="207">
        <f>'Prof Practice Rating Scale'!B24</f>
        <v>0.22</v>
      </c>
      <c r="O24" s="208" t="str">
        <f>'Prof Practice Rating Scale'!A24</f>
        <v>Unsatisfactory</v>
      </c>
      <c r="P24" s="33" t="str">
        <f t="shared" si="1"/>
        <v>No Growth or Negative Growth - Does not meet any student growth targets; demonstrates negative growth on one or more measures</v>
      </c>
      <c r="S24"/>
      <c r="T24"/>
      <c r="U24"/>
      <c r="V24"/>
      <c r="W24"/>
      <c r="X24"/>
      <c r="Y24"/>
      <c r="Z24"/>
      <c r="AC24" s="33" t="str">
        <f>'Prof Practice Eval Tool'!B169</f>
        <v>Implements Professional Learning</v>
      </c>
      <c r="AD24" s="33" t="str">
        <f>'Prof Practice Eval Tool'!G111</f>
        <v>Select Rating</v>
      </c>
      <c r="AE24" s="33" t="str">
        <f t="shared" si="2"/>
        <v>Implements Professional Learning (Evaluation Rating - Select Rating)</v>
      </c>
      <c r="AU24" s="201">
        <v>2.2000000000000001E-3</v>
      </c>
      <c r="AV24" s="110">
        <v>0.47</v>
      </c>
      <c r="AW24" s="110">
        <v>0.22</v>
      </c>
      <c r="AX24" s="110">
        <v>0.47</v>
      </c>
      <c r="AY24" s="110">
        <v>0.22</v>
      </c>
      <c r="BA24" s="42" t="s">
        <v>506</v>
      </c>
      <c r="BB24" s="33" t="s">
        <v>586</v>
      </c>
      <c r="BC24" s="33" t="str">
        <f>'Prof Practice Eval Tool'!B94</f>
        <v>The principal works with the school staff and community to develop a research-based framework for effective teaching and learning that is refined continuously to improve instruction for all students</v>
      </c>
      <c r="BD24" s="42" t="s">
        <v>520</v>
      </c>
      <c r="BE24" s="160" t="s">
        <v>566</v>
      </c>
      <c r="BF24" s="171" t="s">
        <v>522</v>
      </c>
      <c r="BG24" s="4" t="str">
        <f>'Prof Practice Eval Tool'!B169</f>
        <v>Implements Professional Learning</v>
      </c>
      <c r="BH24" s="4" t="str">
        <f t="shared" si="7"/>
        <v>III.g.(1) Improving Teaching &amp; Learning: The principal works with the school staff and community to develop a research-based framework for effective teaching and learning that is refined continuously to improve instruction for all students -  / Supports the system for providing data-driven professional development and sharing of effective practice by thoughtfully providing and protecting staff time intentionally allocated for this purpose / Implements Professional Learning</v>
      </c>
      <c r="BI24" s="4" t="str">
        <f t="shared" si="8"/>
        <v>III.g.(1) Supports the system for providing data-driven professional development and sharing of effective practice by thoughtfully providing and protecting staff time intentionally allocated for this purpose / Implements Professional Learning</v>
      </c>
      <c r="BJ24" s="4" t="str">
        <f t="shared" si="9"/>
        <v>III.g.(1) Implements Professional Learning</v>
      </c>
      <c r="BK24" s="42" t="str">
        <f t="shared" si="3"/>
        <v>III.g.(1)</v>
      </c>
      <c r="BL24" s="33" t="s">
        <v>670</v>
      </c>
      <c r="BM24" s="4" t="s">
        <v>502</v>
      </c>
      <c r="BN24" s="4" t="str">
        <f>'Formal Observation Matrix (6)'!B10</f>
        <v>Select From List or Leave Blank</v>
      </c>
      <c r="BO24" s="4">
        <f>VLOOKUP(BN24,$BJ$2:$BK$41,2,FALSE)</f>
        <v>0</v>
      </c>
      <c r="BP24" s="4" t="str">
        <f>'Formal Observation Matrix (6)'!C11</f>
        <v>Select Rating or Leave Blank</v>
      </c>
      <c r="BY24" s="206">
        <f>'Prof Practice Rating Scale'!B24</f>
        <v>0.22</v>
      </c>
      <c r="BZ24" s="43" t="str">
        <f>'Prof Practice Rating Scale'!A24</f>
        <v>Unsatisfactory</v>
      </c>
    </row>
    <row r="25" spans="1:78" x14ac:dyDescent="0.2">
      <c r="A25" s="33"/>
      <c r="N25" s="207">
        <f>'Prof Practice Rating Scale'!B25</f>
        <v>0.23</v>
      </c>
      <c r="O25" s="208" t="str">
        <f>'Prof Practice Rating Scale'!A25</f>
        <v>Unsatisfactory</v>
      </c>
      <c r="P25" s="33" t="str">
        <f t="shared" si="1"/>
        <v>No Growth or Negative Growth - Does not meet any student growth targets; demonstrates negative growth on one or more measures</v>
      </c>
      <c r="S25"/>
      <c r="T25"/>
      <c r="U25"/>
      <c r="V25"/>
      <c r="W25"/>
      <c r="X25"/>
      <c r="Y25"/>
      <c r="Z25"/>
      <c r="AC25" s="33" t="str">
        <f>'Prof Practice Eval Tool'!B177</f>
        <v>Promoting Growth of Technology</v>
      </c>
      <c r="AD25" s="33" t="str">
        <f>'Prof Practice Eval Tool'!G117</f>
        <v>Select Rating</v>
      </c>
      <c r="AE25" s="33" t="str">
        <f t="shared" si="2"/>
        <v>Promoting Growth of Technology (Evaluation Rating - Select Rating)</v>
      </c>
      <c r="AU25" s="201">
        <v>2.3E-3</v>
      </c>
      <c r="AV25" s="110">
        <v>0.48</v>
      </c>
      <c r="AW25" s="110">
        <v>0.23</v>
      </c>
      <c r="AX25" s="110">
        <v>0.48</v>
      </c>
      <c r="AY25" s="110">
        <v>0.23</v>
      </c>
      <c r="BA25" s="42" t="s">
        <v>506</v>
      </c>
      <c r="BB25" s="33" t="s">
        <v>586</v>
      </c>
      <c r="BC25" s="33" t="str">
        <f>'Prof Practice Eval Tool'!B94</f>
        <v>The principal works with the school staff and community to develop a research-based framework for effective teaching and learning that is refined continuously to improve instruction for all students</v>
      </c>
      <c r="BD25" s="42" t="s">
        <v>521</v>
      </c>
      <c r="BE25" s="160" t="s">
        <v>567</v>
      </c>
      <c r="BF25" s="171" t="s">
        <v>522</v>
      </c>
      <c r="BG25" s="4" t="str">
        <f>'Prof Practice Eval Tool'!B177</f>
        <v>Promoting Growth of Technology</v>
      </c>
      <c r="BH25" s="4" t="str">
        <f t="shared" si="7"/>
        <v>III.h.(1) Improving Teaching &amp; Learning: The principal works with the school staff and community to develop a research-based framework for effective teaching and learning that is refined continuously to improve instruction for all students -  / Advances Instructional Technology within the learning environment / Promoting Growth of Technology</v>
      </c>
      <c r="BI25" s="4" t="str">
        <f t="shared" si="8"/>
        <v>III.h.(1) Advances Instructional Technology within the learning environment / Promoting Growth of Technology</v>
      </c>
      <c r="BJ25" s="4" t="str">
        <f t="shared" si="9"/>
        <v>III.h.(1) Promoting Growth of Technology</v>
      </c>
      <c r="BK25" s="42" t="str">
        <f t="shared" si="3"/>
        <v>III.h.(1)</v>
      </c>
      <c r="BL25" s="33"/>
      <c r="BY25" s="206">
        <f>'Prof Practice Rating Scale'!B25</f>
        <v>0.23</v>
      </c>
      <c r="BZ25" s="43" t="str">
        <f>'Prof Practice Rating Scale'!A25</f>
        <v>Unsatisfactory</v>
      </c>
    </row>
    <row r="26" spans="1:78" x14ac:dyDescent="0.2">
      <c r="N26" s="207">
        <f>'Prof Practice Rating Scale'!B26</f>
        <v>0.24</v>
      </c>
      <c r="O26" s="208" t="str">
        <f>'Prof Practice Rating Scale'!A26</f>
        <v>Unsatisfactory</v>
      </c>
      <c r="P26" s="33" t="str">
        <f t="shared" si="1"/>
        <v>No Growth or Negative Growth - Does not meet any student growth targets; demonstrates negative growth on one or more measures</v>
      </c>
      <c r="S26"/>
      <c r="T26"/>
      <c r="U26"/>
      <c r="V26"/>
      <c r="W26"/>
      <c r="X26"/>
      <c r="Y26"/>
      <c r="Z26"/>
      <c r="AC26" s="33" t="str">
        <f>'Prof Practice Eval Tool'!B188</f>
        <v>Builds Ongoing Relationships</v>
      </c>
      <c r="AD26" s="33" t="str">
        <f>'Prof Practice Eval Tool'!G124</f>
        <v/>
      </c>
      <c r="AE26" s="33" t="str">
        <f t="shared" si="2"/>
        <v>Builds Ongoing Relationships (Evaluation Rating - )</v>
      </c>
      <c r="AU26" s="201">
        <v>2.3999999999999998E-3</v>
      </c>
      <c r="AV26" s="110">
        <v>0.49</v>
      </c>
      <c r="AW26" s="110">
        <v>0.24</v>
      </c>
      <c r="AX26" s="110">
        <v>0.49</v>
      </c>
      <c r="AY26" s="110">
        <v>0.24</v>
      </c>
      <c r="BA26" s="42" t="s">
        <v>507</v>
      </c>
      <c r="BB26" s="33" t="s">
        <v>587</v>
      </c>
      <c r="BC26" s="33" t="str">
        <f>'Prof Practice Eval Tool'!B185</f>
        <v>The principal creates a collaborative school community where the school, staff, families, and community interact regularly and share ownership for the success of the school</v>
      </c>
      <c r="BD26" s="42" t="s">
        <v>514</v>
      </c>
      <c r="BE26" s="160" t="s">
        <v>568</v>
      </c>
      <c r="BF26" s="171" t="s">
        <v>522</v>
      </c>
      <c r="BG26" s="4" t="str">
        <f>'Prof Practice Eval Tool'!B188</f>
        <v>Builds Ongoing Relationships</v>
      </c>
      <c r="BH26" s="4" t="str">
        <f t="shared" si="7"/>
        <v>IV.a.(1) Building &amp; Maintaining Collaborative Relationships: The principal creates a collaborative school community where the school, staff, families, and community interact regularly and share ownership for the success of the school -  / Creates, develops and sustains relationships that result in active student engagement in the learning process / Builds Ongoing Relationships</v>
      </c>
      <c r="BI26" s="4" t="str">
        <f t="shared" si="8"/>
        <v>IV.a.(1) Creates, develops and sustains relationships that result in active student engagement in the learning process / Builds Ongoing Relationships</v>
      </c>
      <c r="BJ26" s="4" t="str">
        <f t="shared" si="9"/>
        <v>IV.a.(1) Builds Ongoing Relationships</v>
      </c>
      <c r="BK26" s="42" t="str">
        <f t="shared" si="3"/>
        <v>IV.a.(1)</v>
      </c>
      <c r="BY26" s="206">
        <f>'Prof Practice Rating Scale'!B26</f>
        <v>0.24</v>
      </c>
      <c r="BZ26" s="43" t="str">
        <f>'Prof Practice Rating Scale'!A26</f>
        <v>Unsatisfactory</v>
      </c>
    </row>
    <row r="27" spans="1:78" x14ac:dyDescent="0.2">
      <c r="N27" s="207">
        <f>'Prof Practice Rating Scale'!B27</f>
        <v>0.25</v>
      </c>
      <c r="O27" s="208" t="str">
        <f>'Prof Practice Rating Scale'!A27</f>
        <v>Unsatisfactory</v>
      </c>
      <c r="P27" s="33" t="str">
        <f t="shared" si="1"/>
        <v>No Growth or Negative Growth - Does not meet any student growth targets; demonstrates negative growth on one or more measures</v>
      </c>
      <c r="S27"/>
      <c r="T27"/>
      <c r="U27"/>
      <c r="V27"/>
      <c r="W27"/>
      <c r="X27"/>
      <c r="Y27"/>
      <c r="Z27"/>
      <c r="AC27" s="33" t="str">
        <f>'Prof Practice Eval Tool'!B196</f>
        <v>Includes Multiple Voices and Perspectives</v>
      </c>
      <c r="AD27" s="33" t="str">
        <f>'Prof Practice Eval Tool'!G125</f>
        <v>Select Rating</v>
      </c>
      <c r="AE27" s="33" t="str">
        <f t="shared" si="2"/>
        <v>Includes Multiple Voices and Perspectives (Evaluation Rating - Select Rating)</v>
      </c>
      <c r="AU27" s="201">
        <v>2.5000000000000001E-3</v>
      </c>
      <c r="AV27" s="110">
        <v>0.5</v>
      </c>
      <c r="AW27" s="110">
        <v>0.25</v>
      </c>
      <c r="AX27" s="110">
        <v>0.5</v>
      </c>
      <c r="AY27" s="110">
        <v>0.25</v>
      </c>
      <c r="BA27" s="42" t="s">
        <v>507</v>
      </c>
      <c r="BB27" s="33" t="s">
        <v>587</v>
      </c>
      <c r="BC27" s="33" t="str">
        <f>'Prof Practice Eval Tool'!B185</f>
        <v>The principal creates a collaborative school community where the school, staff, families, and community interact regularly and share ownership for the success of the school</v>
      </c>
      <c r="BD27" s="42" t="s">
        <v>515</v>
      </c>
      <c r="BE27" s="160" t="s">
        <v>569</v>
      </c>
      <c r="BF27" s="171" t="s">
        <v>522</v>
      </c>
      <c r="BG27" s="4" t="str">
        <f>'Prof Practice Eval Tool'!B196</f>
        <v>Includes Multiple Voices and Perspectives</v>
      </c>
      <c r="BH27" s="4" t="str">
        <f t="shared" si="7"/>
        <v>IV.b.(1) Building &amp; Maintaining Collaborative Relationships: The principal creates a collaborative school community where the school, staff, families, and community interact regularly and share ownership for the success of the school -  / Utilizes meaningful feedback of students, staff, families, and community in the evaluation of school programs and policies / Includes Multiple Voices and Perspectives</v>
      </c>
      <c r="BI27" s="4" t="str">
        <f t="shared" si="8"/>
        <v>IV.b.(1) Utilizes meaningful feedback of students, staff, families, and community in the evaluation of school programs and policies / Includes Multiple Voices and Perspectives</v>
      </c>
      <c r="BJ27" s="4" t="str">
        <f t="shared" si="9"/>
        <v>IV.b.(1) Includes Multiple Voices and Perspectives</v>
      </c>
      <c r="BK27" s="42" t="str">
        <f t="shared" si="3"/>
        <v>IV.b.(1)</v>
      </c>
      <c r="BY27" s="206">
        <f>'Prof Practice Rating Scale'!B27</f>
        <v>0.25</v>
      </c>
      <c r="BZ27" s="43" t="str">
        <f>'Prof Practice Rating Scale'!A27</f>
        <v>Unsatisfactory</v>
      </c>
    </row>
    <row r="28" spans="1:78" x14ac:dyDescent="0.2">
      <c r="N28" s="207">
        <f>'Prof Practice Rating Scale'!B28</f>
        <v>0.26</v>
      </c>
      <c r="O28" s="208" t="str">
        <f>'Prof Practice Rating Scale'!A28</f>
        <v>Unsatisfactory</v>
      </c>
      <c r="P28" s="33" t="str">
        <f t="shared" si="1"/>
        <v>No Growth or Negative Growth - Does not meet any student growth targets; demonstrates negative growth on one or more measures</v>
      </c>
      <c r="S28"/>
      <c r="T28"/>
      <c r="U28"/>
      <c r="V28"/>
      <c r="W28"/>
      <c r="X28"/>
      <c r="Y28"/>
      <c r="Z28"/>
      <c r="AC28" s="33" t="str">
        <f>'Prof Practice Eval Tool'!B204</f>
        <v>Engages Families</v>
      </c>
      <c r="AD28" s="33" t="str">
        <f>'Prof Practice Eval Tool'!G132</f>
        <v/>
      </c>
      <c r="AE28" s="33" t="str">
        <f t="shared" si="2"/>
        <v>Engages Families (Evaluation Rating - )</v>
      </c>
      <c r="AU28" s="201">
        <v>2.5999999999999999E-3</v>
      </c>
      <c r="AV28" s="110">
        <v>0.51</v>
      </c>
      <c r="BA28" s="42" t="s">
        <v>507</v>
      </c>
      <c r="BB28" s="33" t="s">
        <v>587</v>
      </c>
      <c r="BC28" s="33" t="str">
        <f>'Prof Practice Eval Tool'!B185</f>
        <v>The principal creates a collaborative school community where the school, staff, families, and community interact regularly and share ownership for the success of the school</v>
      </c>
      <c r="BD28" s="42" t="s">
        <v>516</v>
      </c>
      <c r="BE28" s="160" t="s">
        <v>570</v>
      </c>
      <c r="BF28" s="171" t="s">
        <v>522</v>
      </c>
      <c r="BG28" s="4" t="str">
        <f>'Prof Practice Eval Tool'!B204</f>
        <v>Engages Families</v>
      </c>
      <c r="BH28" s="4" t="str">
        <f t="shared" si="7"/>
        <v>IV.c.(1) Building &amp; Maintaining Collaborative Relationships: The principal creates a collaborative school community where the school, staff, families, and community interact regularly and share ownership for the success of the school -  / Proactively engages families and communities in supporting their child’s learning and the schools learning goals / Engages Families</v>
      </c>
      <c r="BI28" s="4" t="str">
        <f t="shared" si="8"/>
        <v>IV.c.(1) Proactively engages families and communities in supporting their child’s learning and the schools learning goals / Engages Families</v>
      </c>
      <c r="BJ28" s="4" t="str">
        <f t="shared" si="9"/>
        <v>IV.c.(1) Engages Families</v>
      </c>
      <c r="BK28" s="42" t="str">
        <f t="shared" si="3"/>
        <v>IV.c.(1)</v>
      </c>
      <c r="BY28" s="206">
        <f>'Prof Practice Rating Scale'!B28</f>
        <v>0.26</v>
      </c>
      <c r="BZ28" s="43" t="str">
        <f>'Prof Practice Rating Scale'!A28</f>
        <v>Unsatisfactory</v>
      </c>
    </row>
    <row r="29" spans="1:78" x14ac:dyDescent="0.2">
      <c r="N29" s="207">
        <f>'Prof Practice Rating Scale'!B29</f>
        <v>0.27</v>
      </c>
      <c r="O29" s="208" t="str">
        <f>'Prof Practice Rating Scale'!A29</f>
        <v>Unsatisfactory</v>
      </c>
      <c r="P29" s="33" t="str">
        <f t="shared" si="1"/>
        <v>No Growth or Negative Growth - Does not meet any student growth targets; demonstrates negative growth on one or more measures</v>
      </c>
      <c r="AC29" s="33" t="str">
        <f>'Prof Practice Eval Tool'!B212</f>
        <v>Builds Capacity to Manage Change</v>
      </c>
      <c r="AD29" s="33" t="str">
        <f>'Prof Practice Eval Tool'!G133</f>
        <v>Select Rating</v>
      </c>
      <c r="AE29" s="33" t="str">
        <f t="shared" si="2"/>
        <v>Builds Capacity to Manage Change (Evaluation Rating - Select Rating)</v>
      </c>
      <c r="AU29" s="201">
        <v>2.7000000000000001E-3</v>
      </c>
      <c r="AV29" s="110">
        <v>0.52</v>
      </c>
      <c r="BA29" s="42" t="s">
        <v>507</v>
      </c>
      <c r="BB29" s="33" t="s">
        <v>587</v>
      </c>
      <c r="BC29" s="33" t="str">
        <f>'Prof Practice Eval Tool'!B185</f>
        <v>The principal creates a collaborative school community where the school, staff, families, and community interact regularly and share ownership for the success of the school</v>
      </c>
      <c r="BD29" s="42" t="s">
        <v>517</v>
      </c>
      <c r="BE29" s="160" t="s">
        <v>571</v>
      </c>
      <c r="BF29" s="171" t="s">
        <v>522</v>
      </c>
      <c r="BG29" s="4" t="str">
        <f>'Prof Practice Eval Tool'!B212</f>
        <v>Builds Capacity to Manage Change</v>
      </c>
      <c r="BH29" s="4" t="str">
        <f t="shared" si="7"/>
        <v>IV.d.(1) Building &amp; Maintaining Collaborative Relationships: The principal creates a collaborative school community where the school, staff, families, and community interact regularly and share ownership for the success of the school -  / Demonstrates an understanding of the change process and uses leadership and facilitation skills to manage it effectively / Builds Capacity to Manage Change</v>
      </c>
      <c r="BI29" s="4" t="str">
        <f t="shared" si="8"/>
        <v>IV.d.(1) Demonstrates an understanding of the change process and uses leadership and facilitation skills to manage it effectively / Builds Capacity to Manage Change</v>
      </c>
      <c r="BJ29" s="4" t="str">
        <f t="shared" si="9"/>
        <v>IV.d.(1) Builds Capacity to Manage Change</v>
      </c>
      <c r="BK29" s="42" t="str">
        <f t="shared" si="3"/>
        <v>IV.d.(1)</v>
      </c>
      <c r="BY29" s="206">
        <f>'Prof Practice Rating Scale'!B29</f>
        <v>0.27</v>
      </c>
      <c r="BZ29" s="43" t="str">
        <f>'Prof Practice Rating Scale'!A29</f>
        <v>Unsatisfactory</v>
      </c>
    </row>
    <row r="30" spans="1:78" x14ac:dyDescent="0.2">
      <c r="N30" s="207">
        <f>'Prof Practice Rating Scale'!B30</f>
        <v>0.28000000000000003</v>
      </c>
      <c r="O30" s="208" t="str">
        <f>'Prof Practice Rating Scale'!A30</f>
        <v>Unsatisfactory</v>
      </c>
      <c r="P30" s="33" t="str">
        <f t="shared" si="1"/>
        <v>No Growth or Negative Growth - Does not meet any student growth targets; demonstrates negative growth on one or more measures</v>
      </c>
      <c r="AC30" s="33" t="str">
        <f>'Prof Practice Eval Tool'!B218</f>
        <v>Demonstrates Personal Resolve and Response to Challenges</v>
      </c>
      <c r="AD30" s="33" t="str">
        <f>'Prof Practice Eval Tool'!G139</f>
        <v>Select Rating</v>
      </c>
      <c r="AE30" s="33" t="str">
        <f t="shared" si="2"/>
        <v>Demonstrates Personal Resolve and Response to Challenges (Evaluation Rating - Select Rating)</v>
      </c>
      <c r="AU30" s="201">
        <v>2.8E-3</v>
      </c>
      <c r="AV30" s="110">
        <v>0.53</v>
      </c>
      <c r="BA30" s="42" t="s">
        <v>507</v>
      </c>
      <c r="BB30" s="33" t="s">
        <v>587</v>
      </c>
      <c r="BC30" s="33" t="str">
        <f>'Prof Practice Eval Tool'!B185</f>
        <v>The principal creates a collaborative school community where the school, staff, families, and community interact regularly and share ownership for the success of the school</v>
      </c>
      <c r="BD30" s="42" t="s">
        <v>517</v>
      </c>
      <c r="BE30" s="160" t="s">
        <v>571</v>
      </c>
      <c r="BF30" s="171" t="s">
        <v>523</v>
      </c>
      <c r="BG30" s="4" t="str">
        <f>'Prof Practice Eval Tool'!B218</f>
        <v>Demonstrates Personal Resolve and Response to Challenges</v>
      </c>
      <c r="BH30" s="4" t="str">
        <f t="shared" si="7"/>
        <v>IV.d.(2) Building &amp; Maintaining Collaborative Relationships: The principal creates a collaborative school community where the school, staff, families, and community interact regularly and share ownership for the success of the school -  / Demonstrates an understanding of the change process and uses leadership and facilitation skills to manage it effectively / Demonstrates Personal Resolve and Response to Challenges</v>
      </c>
      <c r="BI30" s="4" t="str">
        <f t="shared" si="8"/>
        <v>IV.d.(2) Demonstrates an understanding of the change process and uses leadership and facilitation skills to manage it effectively / Demonstrates Personal Resolve and Response to Challenges</v>
      </c>
      <c r="BJ30" s="4" t="str">
        <f t="shared" si="9"/>
        <v>IV.d.(2) Demonstrates Personal Resolve and Response to Challenges</v>
      </c>
      <c r="BK30" s="42" t="str">
        <f t="shared" si="3"/>
        <v>IV.d.(2)</v>
      </c>
      <c r="BY30" s="206">
        <f>'Prof Practice Rating Scale'!B30</f>
        <v>0.28000000000000003</v>
      </c>
      <c r="BZ30" s="43" t="str">
        <f>'Prof Practice Rating Scale'!A30</f>
        <v>Unsatisfactory</v>
      </c>
    </row>
    <row r="31" spans="1:78" x14ac:dyDescent="0.2">
      <c r="N31" s="207">
        <f>'Prof Practice Rating Scale'!B31</f>
        <v>0.28999999999999998</v>
      </c>
      <c r="O31" s="208" t="str">
        <f>'Prof Practice Rating Scale'!A31</f>
        <v>Unsatisfactory</v>
      </c>
      <c r="P31" s="33" t="str">
        <f t="shared" si="1"/>
        <v>No Growth or Negative Growth - Does not meet any student growth targets; demonstrates negative growth on one or more measures</v>
      </c>
      <c r="AC31" s="33" t="str">
        <f>'Prof Practice Eval Tool'!B229</f>
        <v>Models Equity and Dignity</v>
      </c>
      <c r="AD31" s="33" t="str">
        <f>'Prof Practice Eval Tool'!G146</f>
        <v/>
      </c>
      <c r="AE31" s="33" t="str">
        <f t="shared" si="2"/>
        <v>Models Equity and Dignity (Evaluation Rating - )</v>
      </c>
      <c r="AU31" s="201">
        <v>2.8999999999999998E-3</v>
      </c>
      <c r="AV31" s="110">
        <v>0.54</v>
      </c>
      <c r="BA31" s="42" t="s">
        <v>508</v>
      </c>
      <c r="BB31" s="33" t="s">
        <v>588</v>
      </c>
      <c r="BC31" s="33" t="str">
        <f>'Prof Practice Eval Tool'!B226</f>
        <v>The principal works with the school staff and community to create a positive contest for learning by ensuring equity, fulfilling professional responsibilities with honesty and integrity, and serving as a model for the professional behavior of others</v>
      </c>
      <c r="BD31" s="42" t="s">
        <v>514</v>
      </c>
      <c r="BE31" s="160" t="s">
        <v>572</v>
      </c>
      <c r="BF31" s="171" t="s">
        <v>522</v>
      </c>
      <c r="BG31" s="4" t="str">
        <f>'Prof Practice Eval Tool'!B229</f>
        <v>Models Equity and Dignity</v>
      </c>
      <c r="BH31" s="4" t="str">
        <f t="shared" si="7"/>
        <v>V.a.(1) Leading with Integrity &amp; Professionalism: The principal works with the school staff and community to create a positive contest for learning by ensuring equity, fulfilling professional responsibilities with honesty and integrity, and serving as a model for the professional behavior of others -  / Treats all people fairly, equitably, and with dignity and respect. Protects the rights and confidentiality of students and staff / Models Equity and Dignity</v>
      </c>
      <c r="BI31" s="4" t="str">
        <f t="shared" si="8"/>
        <v>V.a.(1) Treats all people fairly, equitably, and with dignity and respect. Protects the rights and confidentiality of students and staff / Models Equity and Dignity</v>
      </c>
      <c r="BJ31" s="4" t="str">
        <f t="shared" si="9"/>
        <v>V.a.(1) Models Equity and Dignity</v>
      </c>
      <c r="BK31" s="42" t="str">
        <f t="shared" si="3"/>
        <v>V.a.(1)</v>
      </c>
      <c r="BY31" s="206">
        <f>'Prof Practice Rating Scale'!B31</f>
        <v>0.28999999999999998</v>
      </c>
      <c r="BZ31" s="43" t="str">
        <f>'Prof Practice Rating Scale'!A31</f>
        <v>Unsatisfactory</v>
      </c>
    </row>
    <row r="32" spans="1:78" x14ac:dyDescent="0.2">
      <c r="N32" s="207">
        <f>'Prof Practice Rating Scale'!B32</f>
        <v>0.3</v>
      </c>
      <c r="O32" s="208" t="str">
        <f>'Prof Practice Rating Scale'!A32</f>
        <v>Unsatisfactory</v>
      </c>
      <c r="P32" s="33" t="str">
        <f t="shared" si="1"/>
        <v>No Growth or Negative Growth - Does not meet any student growth targets; demonstrates negative growth on one or more measures</v>
      </c>
      <c r="AC32" s="33" t="str">
        <f>'Prof Practice Eval Tool'!B237</f>
        <v>Protects Rights and Confidentiality</v>
      </c>
      <c r="AD32" s="33" t="str">
        <f>'Prof Practice Eval Tool'!G147</f>
        <v>Select Rating</v>
      </c>
      <c r="AE32" s="33" t="str">
        <f t="shared" si="2"/>
        <v>Protects Rights and Confidentiality (Evaluation Rating - Select Rating)</v>
      </c>
      <c r="AU32" s="201">
        <v>3.0000000000000001E-3</v>
      </c>
      <c r="AV32" s="110">
        <v>0.55000000000000004</v>
      </c>
      <c r="BA32" s="42" t="s">
        <v>508</v>
      </c>
      <c r="BB32" s="33" t="s">
        <v>588</v>
      </c>
      <c r="BC32" s="33" t="str">
        <f>'Prof Practice Eval Tool'!B226</f>
        <v>The principal works with the school staff and community to create a positive contest for learning by ensuring equity, fulfilling professional responsibilities with honesty and integrity, and serving as a model for the professional behavior of others</v>
      </c>
      <c r="BD32" s="42" t="s">
        <v>515</v>
      </c>
      <c r="BE32" s="160" t="s">
        <v>573</v>
      </c>
      <c r="BF32" s="171" t="s">
        <v>522</v>
      </c>
      <c r="BG32" s="4" t="str">
        <f>'Prof Practice Eval Tool'!B237</f>
        <v>Protects Rights and Confidentiality</v>
      </c>
      <c r="BH32" s="4" t="str">
        <f t="shared" si="7"/>
        <v>V.b.(1) Leading with Integrity &amp; Professionalism: The principal works with the school staff and community to create a positive contest for learning by ensuring equity, fulfilling professional responsibilities with honesty and integrity, and serving as a model for the professional behavior of others -  / Demonstrates personal and professional standards and conduct that enhance the image of the school and the educational profession. Protects the rights and confidentiality of students and staff. / Protects Rights and Confidentiality</v>
      </c>
      <c r="BI32" s="4" t="str">
        <f t="shared" si="8"/>
        <v>V.b.(1) Demonstrates personal and professional standards and conduct that enhance the image of the school and the educational profession. Protects the rights and confidentiality of students and staff. / Protects Rights and Confidentiality</v>
      </c>
      <c r="BJ32" s="4" t="str">
        <f t="shared" si="9"/>
        <v>V.b.(1) Protects Rights and Confidentiality</v>
      </c>
      <c r="BK32" s="42" t="str">
        <f t="shared" si="3"/>
        <v>V.b.(1)</v>
      </c>
      <c r="BY32" s="206">
        <f>'Prof Practice Rating Scale'!B32</f>
        <v>0.3</v>
      </c>
      <c r="BZ32" s="43" t="str">
        <f>'Prof Practice Rating Scale'!A32</f>
        <v>Unsatisfactory</v>
      </c>
    </row>
    <row r="33" spans="14:78" x14ac:dyDescent="0.2">
      <c r="N33" s="207">
        <f>'Prof Practice Rating Scale'!B33</f>
        <v>0.31</v>
      </c>
      <c r="O33" s="208" t="str">
        <f>'Prof Practice Rating Scale'!A33</f>
        <v>Unsatisfactory</v>
      </c>
      <c r="P33" s="33" t="str">
        <f t="shared" si="1"/>
        <v>No Growth or Negative Growth - Does not meet any student growth targets; demonstrates negative growth on one or more measures</v>
      </c>
      <c r="AC33" s="33" t="str">
        <f>'Prof Practice Eval Tool'!B245</f>
        <v>Recognizes the Strengths of a Diverse Population</v>
      </c>
      <c r="AD33" s="33" t="str">
        <f>'Prof Practice Eval Tool'!G153</f>
        <v>Select Rating</v>
      </c>
      <c r="AE33" s="33" t="str">
        <f t="shared" si="2"/>
        <v>Recognizes the Strengths of a Diverse Population (Evaluation Rating - Select Rating)</v>
      </c>
      <c r="AU33" s="201">
        <v>3.0999999999999999E-3</v>
      </c>
      <c r="AV33" s="110">
        <v>0.56000000000000005</v>
      </c>
      <c r="BA33" s="42" t="s">
        <v>508</v>
      </c>
      <c r="BB33" s="33" t="s">
        <v>588</v>
      </c>
      <c r="BC33" s="33" t="str">
        <f>'Prof Practice Eval Tool'!B226</f>
        <v>The principal works with the school staff and community to create a positive contest for learning by ensuring equity, fulfilling professional responsibilities with honesty and integrity, and serving as a model for the professional behavior of others</v>
      </c>
      <c r="BD33" s="42" t="s">
        <v>516</v>
      </c>
      <c r="BE33" s="160" t="s">
        <v>574</v>
      </c>
      <c r="BF33" s="171" t="s">
        <v>522</v>
      </c>
      <c r="BG33" s="4" t="str">
        <f>'Prof Practice Eval Tool'!B245</f>
        <v>Recognizes the Strengths of a Diverse Population</v>
      </c>
      <c r="BH33" s="4" t="str">
        <f t="shared" si="7"/>
        <v>V.c.(1) Leading with Integrity &amp; Professionalism: The principal works with the school staff and community to create a positive contest for learning by ensuring equity, fulfilling professional responsibilities with honesty and integrity, and serving as a model for the professional behavior of others -  / Creates and supports a climate that values, accepts and understands diversity in culture and point of view. / Recognizes the Strengths of a Diverse Population</v>
      </c>
      <c r="BI33" s="4" t="str">
        <f t="shared" si="8"/>
        <v>V.c.(1) Creates and supports a climate that values, accepts and understands diversity in culture and point of view. / Recognizes the Strengths of a Diverse Population</v>
      </c>
      <c r="BJ33" s="4" t="str">
        <f t="shared" si="9"/>
        <v>V.c.(1) Recognizes the Strengths of a Diverse Population</v>
      </c>
      <c r="BK33" s="42" t="str">
        <f t="shared" si="3"/>
        <v>V.c.(1)</v>
      </c>
      <c r="BY33" s="206">
        <f>'Prof Practice Rating Scale'!B33</f>
        <v>0.31</v>
      </c>
      <c r="BZ33" s="43" t="str">
        <f>'Prof Practice Rating Scale'!A33</f>
        <v>Unsatisfactory</v>
      </c>
    </row>
    <row r="34" spans="14:78" x14ac:dyDescent="0.2">
      <c r="N34" s="207">
        <f>'Prof Practice Rating Scale'!B34</f>
        <v>0.32</v>
      </c>
      <c r="O34" s="208" t="str">
        <f>'Prof Practice Rating Scale'!A34</f>
        <v>Unsatisfactory</v>
      </c>
      <c r="P34" s="33" t="str">
        <f t="shared" si="1"/>
        <v>No Growth or Negative Growth - Does not meet any student growth targets; demonstrates negative growth on one or more measures</v>
      </c>
      <c r="AC34" s="33" t="str">
        <f>'Prof Practice Eval Tool'!B251</f>
        <v>Creates a Culturally Responsiveness Climate</v>
      </c>
      <c r="AD34" s="33" t="str">
        <f>'Prof Practice Eval Tool'!G160</f>
        <v/>
      </c>
      <c r="AE34" s="33" t="str">
        <f t="shared" si="2"/>
        <v>Creates a Culturally Responsiveness Climate (Evaluation Rating - )</v>
      </c>
      <c r="AU34" s="201">
        <v>3.2000000000000002E-3</v>
      </c>
      <c r="AV34" s="110">
        <v>0.56999999999999995</v>
      </c>
      <c r="BA34" s="42" t="s">
        <v>508</v>
      </c>
      <c r="BB34" s="33" t="s">
        <v>588</v>
      </c>
      <c r="BC34" s="33" t="str">
        <f>'Prof Practice Eval Tool'!B226</f>
        <v>The principal works with the school staff and community to create a positive contest for learning by ensuring equity, fulfilling professional responsibilities with honesty and integrity, and serving as a model for the professional behavior of others</v>
      </c>
      <c r="BD34" s="42" t="s">
        <v>516</v>
      </c>
      <c r="BE34" s="160" t="s">
        <v>574</v>
      </c>
      <c r="BF34" s="171" t="s">
        <v>523</v>
      </c>
      <c r="BG34" s="4" t="str">
        <f>'Prof Practice Eval Tool'!B251</f>
        <v>Creates a Culturally Responsiveness Climate</v>
      </c>
      <c r="BH34" s="4" t="str">
        <f t="shared" si="7"/>
        <v>V.c.(2) Leading with Integrity &amp; Professionalism: The principal works with the school staff and community to create a positive contest for learning by ensuring equity, fulfilling professional responsibilities with honesty and integrity, and serving as a model for the professional behavior of others -  / Creates and supports a climate that values, accepts and understands diversity in culture and point of view. / Creates a Culturally Responsiveness Climate</v>
      </c>
      <c r="BI34" s="4" t="str">
        <f t="shared" si="8"/>
        <v>V.c.(2) Creates and supports a climate that values, accepts and understands diversity in culture and point of view. / Creates a Culturally Responsiveness Climate</v>
      </c>
      <c r="BJ34" s="4" t="str">
        <f t="shared" si="9"/>
        <v>V.c.(2) Creates a Culturally Responsiveness Climate</v>
      </c>
      <c r="BK34" s="42" t="str">
        <f t="shared" si="3"/>
        <v>V.c.(2)</v>
      </c>
      <c r="BY34" s="206">
        <f>'Prof Practice Rating Scale'!B34</f>
        <v>0.32</v>
      </c>
      <c r="BZ34" s="43" t="str">
        <f>'Prof Practice Rating Scale'!A34</f>
        <v>Unsatisfactory</v>
      </c>
    </row>
    <row r="35" spans="14:78" x14ac:dyDescent="0.2">
      <c r="N35" s="207">
        <f>'Prof Practice Rating Scale'!B35</f>
        <v>0.33</v>
      </c>
      <c r="O35" s="208" t="str">
        <f>'Prof Practice Rating Scale'!A35</f>
        <v>Unsatisfactory</v>
      </c>
      <c r="P35" s="33" t="str">
        <f t="shared" si="1"/>
        <v>No Growth or Negative Growth - Does not meet any student growth targets; demonstrates negative growth on one or more measures</v>
      </c>
      <c r="AC35" s="33" t="str">
        <f>'Prof Practice Eval Tool'!B257</f>
        <v>Engages in Courageous Conversations about Diversity</v>
      </c>
      <c r="AD35" s="33" t="str">
        <f>'Prof Practice Eval Tool'!G161</f>
        <v>Select Rating</v>
      </c>
      <c r="AE35" s="33" t="str">
        <f t="shared" si="2"/>
        <v>Engages in Courageous Conversations about Diversity (Evaluation Rating - Select Rating)</v>
      </c>
      <c r="AU35" s="201">
        <v>3.3E-3</v>
      </c>
      <c r="AV35" s="110">
        <v>0.57999999999999996</v>
      </c>
      <c r="BA35" s="42" t="s">
        <v>508</v>
      </c>
      <c r="BB35" s="33" t="s">
        <v>588</v>
      </c>
      <c r="BC35" s="33" t="str">
        <f>'Prof Practice Eval Tool'!B226</f>
        <v>The principal works with the school staff and community to create a positive contest for learning by ensuring equity, fulfilling professional responsibilities with honesty and integrity, and serving as a model for the professional behavior of others</v>
      </c>
      <c r="BD35" s="42" t="s">
        <v>516</v>
      </c>
      <c r="BE35" s="160" t="s">
        <v>574</v>
      </c>
      <c r="BF35" s="171" t="s">
        <v>524</v>
      </c>
      <c r="BG35" s="4" t="str">
        <f>'Prof Practice Eval Tool'!B257</f>
        <v>Engages in Courageous Conversations about Diversity</v>
      </c>
      <c r="BH35" s="4" t="str">
        <f t="shared" si="7"/>
        <v>V.c.(3) Leading with Integrity &amp; Professionalism: The principal works with the school staff and community to create a positive contest for learning by ensuring equity, fulfilling professional responsibilities with honesty and integrity, and serving as a model for the professional behavior of others -  / Creates and supports a climate that values, accepts and understands diversity in culture and point of view. / Engages in Courageous Conversations about Diversity</v>
      </c>
      <c r="BI35" s="4" t="str">
        <f t="shared" si="8"/>
        <v>V.c.(3) Creates and supports a climate that values, accepts and understands diversity in culture and point of view. / Engages in Courageous Conversations about Diversity</v>
      </c>
      <c r="BJ35" s="4" t="str">
        <f t="shared" si="9"/>
        <v>V.c.(3) Engages in Courageous Conversations about Diversity</v>
      </c>
      <c r="BK35" s="42" t="str">
        <f t="shared" si="3"/>
        <v>V.c.(3)</v>
      </c>
      <c r="BY35" s="206">
        <f>'Prof Practice Rating Scale'!B35</f>
        <v>0.33</v>
      </c>
      <c r="BZ35" s="43" t="str">
        <f>'Prof Practice Rating Scale'!A35</f>
        <v>Unsatisfactory</v>
      </c>
    </row>
    <row r="36" spans="14:78" x14ac:dyDescent="0.2">
      <c r="N36" s="207">
        <f>'Prof Practice Rating Scale'!B36</f>
        <v>0.34</v>
      </c>
      <c r="O36" s="208" t="str">
        <f>'Prof Practice Rating Scale'!A36</f>
        <v>Unsatisfactory</v>
      </c>
      <c r="P36" s="33" t="str">
        <f t="shared" si="1"/>
        <v>No Growth or Negative Growth - Does not meet any student growth targets; demonstrates negative growth on one or more measures</v>
      </c>
      <c r="AC36" s="33" t="str">
        <f>'Prof Practice Eval Tool'!B268</f>
        <v>Links Aspiration to College and Career Opportunities</v>
      </c>
      <c r="AD36" s="33" t="str">
        <f>'Prof Practice Eval Tool'!G168</f>
        <v/>
      </c>
      <c r="AE36" s="33" t="str">
        <f t="shared" si="2"/>
        <v>Links Aspiration to College and Career Opportunities (Evaluation Rating - )</v>
      </c>
      <c r="AU36" s="201">
        <v>3.3999999999999998E-3</v>
      </c>
      <c r="AV36" s="110">
        <v>0.59</v>
      </c>
      <c r="BA36" s="42" t="s">
        <v>509</v>
      </c>
      <c r="BB36" s="33" t="s">
        <v>589</v>
      </c>
      <c r="BC36" s="33" t="str">
        <f>'Prof Practice Eval Tool'!B265</f>
        <v>The principal works with staff and community to build a culture of high expectations and aspirations for every student by setting clear staff and student expectations for positive learning behaviors and by focusing on students' social-emotional learning.</v>
      </c>
      <c r="BD36" s="42" t="s">
        <v>514</v>
      </c>
      <c r="BE36" s="160" t="s">
        <v>575</v>
      </c>
      <c r="BF36" s="171" t="s">
        <v>522</v>
      </c>
      <c r="BG36" s="4" t="str">
        <f>'Prof Practice Eval Tool'!B268</f>
        <v>Links Aspiration to College and Career Opportunities</v>
      </c>
      <c r="BH36" s="4" t="str">
        <f t="shared" si="7"/>
        <v>VI.a.(1) Creating &amp; Sustaining a Culture of High Expectations: The principal works with staff and community to build a culture of high expectations and aspirations for every student by setting clear staff and student expectations for positive learning behaviors and by focusing on students' social-emotional learning. -  / Builds a culture of high aspirations and achievement for every student / Links Aspiration to College and Career Opportunities</v>
      </c>
      <c r="BI36" s="4" t="str">
        <f t="shared" si="8"/>
        <v>VI.a.(1) Builds a culture of high aspirations and achievement for every student / Links Aspiration to College and Career Opportunities</v>
      </c>
      <c r="BJ36" s="4" t="str">
        <f t="shared" si="9"/>
        <v>VI.a.(1) Links Aspiration to College and Career Opportunities</v>
      </c>
      <c r="BK36" s="42" t="str">
        <f t="shared" si="3"/>
        <v>VI.a.(1)</v>
      </c>
      <c r="BY36" s="206">
        <f>'Prof Practice Rating Scale'!B36</f>
        <v>0.34</v>
      </c>
      <c r="BZ36" s="43" t="str">
        <f>'Prof Practice Rating Scale'!A36</f>
        <v>Unsatisfactory</v>
      </c>
    </row>
    <row r="37" spans="14:78" x14ac:dyDescent="0.2">
      <c r="N37" s="207">
        <f>'Prof Practice Rating Scale'!B37</f>
        <v>0.35</v>
      </c>
      <c r="O37" s="208" t="str">
        <f>'Prof Practice Rating Scale'!A37</f>
        <v>Unsatisfactory</v>
      </c>
      <c r="P37" s="33" t="str">
        <f t="shared" si="1"/>
        <v>No Growth or Negative Growth - Does not meet any student growth targets; demonstrates negative growth on one or more measures</v>
      </c>
      <c r="AC37" s="33" t="str">
        <f>'Prof Practice Eval Tool'!B274</f>
        <v>Develops a Student Goal Setting Process</v>
      </c>
      <c r="AD37" s="33" t="str">
        <f>'Prof Practice Eval Tool'!G169</f>
        <v>Select Rating</v>
      </c>
      <c r="AE37" s="33" t="str">
        <f t="shared" si="2"/>
        <v>Develops a Student Goal Setting Process (Evaluation Rating - Select Rating)</v>
      </c>
      <c r="AU37" s="201">
        <v>3.5000000000000001E-3</v>
      </c>
      <c r="AV37" s="110">
        <v>0.6</v>
      </c>
      <c r="BA37" s="42" t="s">
        <v>509</v>
      </c>
      <c r="BB37" s="33" t="s">
        <v>589</v>
      </c>
      <c r="BC37" s="33" t="str">
        <f>'Prof Practice Eval Tool'!B265</f>
        <v>The principal works with staff and community to build a culture of high expectations and aspirations for every student by setting clear staff and student expectations for positive learning behaviors and by focusing on students' social-emotional learning.</v>
      </c>
      <c r="BD37" s="42" t="s">
        <v>514</v>
      </c>
      <c r="BE37" s="160" t="s">
        <v>575</v>
      </c>
      <c r="BF37" s="171" t="s">
        <v>523</v>
      </c>
      <c r="BG37" s="4" t="str">
        <f>'Prof Practice Eval Tool'!B274</f>
        <v>Develops a Student Goal Setting Process</v>
      </c>
      <c r="BH37" s="4" t="str">
        <f t="shared" si="7"/>
        <v>VI.a.(2) Creating &amp; Sustaining a Culture of High Expectations: The principal works with staff and community to build a culture of high expectations and aspirations for every student by setting clear staff and student expectations for positive learning behaviors and by focusing on students' social-emotional learning. -  / Builds a culture of high aspirations and achievement for every student / Develops a Student Goal Setting Process</v>
      </c>
      <c r="BI37" s="4" t="str">
        <f t="shared" si="8"/>
        <v>VI.a.(2) Builds a culture of high aspirations and achievement for every student / Develops a Student Goal Setting Process</v>
      </c>
      <c r="BJ37" s="4" t="str">
        <f t="shared" si="9"/>
        <v>VI.a.(2) Develops a Student Goal Setting Process</v>
      </c>
      <c r="BK37" s="42" t="str">
        <f t="shared" si="3"/>
        <v>VI.a.(2)</v>
      </c>
      <c r="BY37" s="206">
        <f>'Prof Practice Rating Scale'!B37</f>
        <v>0.35</v>
      </c>
      <c r="BZ37" s="43" t="str">
        <f>'Prof Practice Rating Scale'!A37</f>
        <v>Unsatisfactory</v>
      </c>
    </row>
    <row r="38" spans="14:78" x14ac:dyDescent="0.2">
      <c r="N38" s="207">
        <f>'Prof Practice Rating Scale'!B38</f>
        <v>0.36</v>
      </c>
      <c r="O38" s="208" t="str">
        <f>'Prof Practice Rating Scale'!A38</f>
        <v>Unsatisfactory</v>
      </c>
      <c r="P38" s="33" t="str">
        <f t="shared" si="1"/>
        <v>No Growth or Negative Growth - Does not meet any student growth targets; demonstrates negative growth on one or more measures</v>
      </c>
      <c r="AC38" s="33" t="str">
        <f>'Prof Practice Eval Tool'!B282</f>
        <v>Translates the School Values into Specific Behaviors</v>
      </c>
      <c r="AD38" s="33" t="str">
        <f>'Prof Practice Eval Tool'!G176</f>
        <v/>
      </c>
      <c r="AE38" s="33" t="str">
        <f t="shared" si="2"/>
        <v>Translates the School Values into Specific Behaviors (Evaluation Rating - )</v>
      </c>
      <c r="AU38" s="201">
        <v>3.5999999999999999E-3</v>
      </c>
      <c r="AV38" s="110">
        <v>0.61</v>
      </c>
      <c r="BA38" s="42" t="s">
        <v>509</v>
      </c>
      <c r="BB38" s="33" t="s">
        <v>589</v>
      </c>
      <c r="BC38" s="33" t="str">
        <f>'Prof Practice Eval Tool'!B265</f>
        <v>The principal works with staff and community to build a culture of high expectations and aspirations for every student by setting clear staff and student expectations for positive learning behaviors and by focusing on students' social-emotional learning.</v>
      </c>
      <c r="BD38" s="42" t="s">
        <v>515</v>
      </c>
      <c r="BE38" s="160" t="s">
        <v>576</v>
      </c>
      <c r="BF38" s="171" t="s">
        <v>522</v>
      </c>
      <c r="BG38" s="4" t="str">
        <f>'Prof Practice Eval Tool'!B282</f>
        <v>Translates the School Values into Specific Behaviors</v>
      </c>
      <c r="BH38" s="4" t="str">
        <f t="shared" si="7"/>
        <v>VI.b.(1) Creating &amp; Sustaining a Culture of High Expectations: The principal works with staff and community to build a culture of high expectations and aspirations for every student by setting clear staff and student expectations for positive learning behaviors and by focusing on students' social-emotional learning. -  / Requires staff and students to demonstrate consistent values and positive behaviors aligned to the school’s vision and mission / Translates the School Values into Specific Behaviors</v>
      </c>
      <c r="BI38" s="4" t="str">
        <f t="shared" si="8"/>
        <v>VI.b.(1) Requires staff and students to demonstrate consistent values and positive behaviors aligned to the school’s vision and mission / Translates the School Values into Specific Behaviors</v>
      </c>
      <c r="BJ38" s="4" t="str">
        <f t="shared" si="9"/>
        <v>VI.b.(1) Translates the School Values into Specific Behaviors</v>
      </c>
      <c r="BK38" s="42" t="str">
        <f t="shared" si="3"/>
        <v>VI.b.(1)</v>
      </c>
      <c r="BY38" s="206">
        <f>'Prof Practice Rating Scale'!B38</f>
        <v>0.36</v>
      </c>
      <c r="BZ38" s="43" t="str">
        <f>'Prof Practice Rating Scale'!A38</f>
        <v>Unsatisfactory</v>
      </c>
    </row>
    <row r="39" spans="14:78" x14ac:dyDescent="0.2">
      <c r="N39" s="207">
        <f>'Prof Practice Rating Scale'!B39</f>
        <v>0.37</v>
      </c>
      <c r="O39" s="208" t="str">
        <f>'Prof Practice Rating Scale'!A39</f>
        <v>Unsatisfactory</v>
      </c>
      <c r="P39" s="33" t="str">
        <f t="shared" si="1"/>
        <v>No Growth or Negative Growth - Does not meet any student growth targets; demonstrates negative growth on one or more measures</v>
      </c>
      <c r="AC39" s="33" t="str">
        <f>'Prof Practice Eval Tool'!B288</f>
        <v>Develops a Code of Conduct</v>
      </c>
      <c r="AD39" s="33" t="str">
        <f>'Prof Practice Eval Tool'!G177</f>
        <v>Select Rating</v>
      </c>
      <c r="AE39" s="33" t="str">
        <f t="shared" si="2"/>
        <v>Develops a Code of Conduct (Evaluation Rating - Select Rating)</v>
      </c>
      <c r="AU39" s="201">
        <v>3.7000000000000002E-3</v>
      </c>
      <c r="AV39" s="110">
        <v>0.62</v>
      </c>
      <c r="BA39" s="42" t="s">
        <v>509</v>
      </c>
      <c r="BB39" s="33" t="s">
        <v>589</v>
      </c>
      <c r="BC39" s="33" t="str">
        <f>'Prof Practice Eval Tool'!B265</f>
        <v>The principal works with staff and community to build a culture of high expectations and aspirations for every student by setting clear staff and student expectations for positive learning behaviors and by focusing on students' social-emotional learning.</v>
      </c>
      <c r="BD39" s="42" t="s">
        <v>515</v>
      </c>
      <c r="BE39" s="160" t="s">
        <v>576</v>
      </c>
      <c r="BF39" s="171" t="s">
        <v>523</v>
      </c>
      <c r="BG39" s="4" t="str">
        <f>'Prof Practice Eval Tool'!B288</f>
        <v>Develops a Code of Conduct</v>
      </c>
      <c r="BH39" s="4" t="str">
        <f t="shared" si="7"/>
        <v>VI.b.(2) Creating &amp; Sustaining a Culture of High Expectations: The principal works with staff and community to build a culture of high expectations and aspirations for every student by setting clear staff and student expectations for positive learning behaviors and by focusing on students' social-emotional learning. -  / Requires staff and students to demonstrate consistent values and positive behaviors aligned to the school’s vision and mission / Develops a Code of Conduct</v>
      </c>
      <c r="BI39" s="4" t="str">
        <f t="shared" si="8"/>
        <v>VI.b.(2) Requires staff and students to demonstrate consistent values and positive behaviors aligned to the school’s vision and mission / Develops a Code of Conduct</v>
      </c>
      <c r="BJ39" s="4" t="str">
        <f t="shared" si="9"/>
        <v>VI.b.(2) Develops a Code of Conduct</v>
      </c>
      <c r="BK39" s="42" t="str">
        <f t="shared" si="3"/>
        <v>VI.b.(2)</v>
      </c>
      <c r="BY39" s="206">
        <f>'Prof Practice Rating Scale'!B39</f>
        <v>0.37</v>
      </c>
      <c r="BZ39" s="43" t="str">
        <f>'Prof Practice Rating Scale'!A39</f>
        <v>Unsatisfactory</v>
      </c>
    </row>
    <row r="40" spans="14:78" x14ac:dyDescent="0.2">
      <c r="N40" s="207">
        <f>'Prof Practice Rating Scale'!B40</f>
        <v>0.38</v>
      </c>
      <c r="O40" s="208" t="str">
        <f>'Prof Practice Rating Scale'!A40</f>
        <v>Unsatisfactory</v>
      </c>
      <c r="P40" s="33" t="str">
        <f t="shared" si="1"/>
        <v>No Growth or Negative Growth - Does not meet any student growth targets; demonstrates negative growth on one or more measures</v>
      </c>
      <c r="AC40" s="33" t="str">
        <f>'Prof Practice Eval Tool'!B296</f>
        <v>Creates a Culture that Supports Social Emotional Learning</v>
      </c>
      <c r="AD40" s="33" t="str">
        <f>'Prof Practice Eval Tool'!G187</f>
        <v/>
      </c>
      <c r="AE40" s="33" t="str">
        <f t="shared" si="2"/>
        <v>Creates a Culture that Supports Social Emotional Learning (Evaluation Rating - )</v>
      </c>
      <c r="AU40" s="201">
        <v>3.8E-3</v>
      </c>
      <c r="AV40" s="110">
        <v>0.63</v>
      </c>
      <c r="BA40" s="42" t="s">
        <v>509</v>
      </c>
      <c r="BB40" s="33" t="s">
        <v>589</v>
      </c>
      <c r="BC40" s="33" t="str">
        <f>'Prof Practice Eval Tool'!B265</f>
        <v>The principal works with staff and community to build a culture of high expectations and aspirations for every student by setting clear staff and student expectations for positive learning behaviors and by focusing on students' social-emotional learning.</v>
      </c>
      <c r="BD40" s="42" t="s">
        <v>516</v>
      </c>
      <c r="BE40" s="160" t="s">
        <v>577</v>
      </c>
      <c r="BF40" s="171" t="s">
        <v>522</v>
      </c>
      <c r="BG40" s="4" t="str">
        <f>'Prof Practice Eval Tool'!B296</f>
        <v>Creates a Culture that Supports Social Emotional Learning</v>
      </c>
      <c r="BH40" s="4" t="str">
        <f t="shared" si="7"/>
        <v>VI.c.(1) Creating &amp; Sustaining a Culture of High Expectations: The principal works with staff and community to build a culture of high expectations and aspirations for every student by setting clear staff and student expectations for positive learning behaviors and by focusing on students' social-emotional learning. -  / Leads a school culture and environment that successfully develops the full range of students’ learning capacities—academic, creative, social-emotional, behavioral and physical / Creates a Culture that Supports Social Emotional Learning</v>
      </c>
      <c r="BI40" s="4" t="str">
        <f t="shared" si="8"/>
        <v>VI.c.(1) Leads a school culture and environment that successfully develops the full range of students’ learning capacities—academic, creative, social-emotional, behavioral and physical / Creates a Culture that Supports Social Emotional Learning</v>
      </c>
      <c r="BJ40" s="4" t="str">
        <f t="shared" si="9"/>
        <v>VI.c.(1) Creates a Culture that Supports Social Emotional Learning</v>
      </c>
      <c r="BK40" s="42" t="str">
        <f t="shared" si="3"/>
        <v>VI.c.(1)</v>
      </c>
      <c r="BY40" s="206">
        <f>'Prof Practice Rating Scale'!B40</f>
        <v>0.38</v>
      </c>
      <c r="BZ40" s="43" t="str">
        <f>'Prof Practice Rating Scale'!A40</f>
        <v>Unsatisfactory</v>
      </c>
    </row>
    <row r="41" spans="14:78" x14ac:dyDescent="0.2">
      <c r="N41" s="207">
        <f>'Prof Practice Rating Scale'!B41</f>
        <v>0.39</v>
      </c>
      <c r="O41" s="208" t="str">
        <f>'Prof Practice Rating Scale'!A41</f>
        <v>Unsatisfactory</v>
      </c>
      <c r="P41" s="33" t="str">
        <f t="shared" si="1"/>
        <v>No Growth or Negative Growth - Does not meet any student growth targets; demonstrates negative growth on one or more measures</v>
      </c>
      <c r="AC41" s="33" t="str">
        <f>'Prof Practice Eval Tool'!B302</f>
        <v>Creates a Culture that Supports Effective Effort</v>
      </c>
      <c r="AD41" s="33" t="str">
        <f>'Prof Practice Eval Tool'!G188</f>
        <v>Select Rating</v>
      </c>
      <c r="AE41" s="33" t="str">
        <f t="shared" si="2"/>
        <v>Creates a Culture that Supports Effective Effort (Evaluation Rating - Select Rating)</v>
      </c>
      <c r="AU41" s="201">
        <v>3.8999999999999998E-3</v>
      </c>
      <c r="AV41" s="110">
        <v>0.64</v>
      </c>
      <c r="BA41" s="42" t="s">
        <v>509</v>
      </c>
      <c r="BB41" s="33" t="s">
        <v>589</v>
      </c>
      <c r="BC41" s="33" t="str">
        <f>'Prof Practice Eval Tool'!B265</f>
        <v>The principal works with staff and community to build a culture of high expectations and aspirations for every student by setting clear staff and student expectations for positive learning behaviors and by focusing on students' social-emotional learning.</v>
      </c>
      <c r="BD41" s="42" t="s">
        <v>516</v>
      </c>
      <c r="BE41" s="160" t="s">
        <v>577</v>
      </c>
      <c r="BF41" s="171" t="s">
        <v>523</v>
      </c>
      <c r="BG41" s="4" t="str">
        <f>'Prof Practice Eval Tool'!B302</f>
        <v>Creates a Culture that Supports Effective Effort</v>
      </c>
      <c r="BH41" s="4" t="str">
        <f t="shared" si="7"/>
        <v>VI.c.(2) Creating &amp; Sustaining a Culture of High Expectations: The principal works with staff and community to build a culture of high expectations and aspirations for every student by setting clear staff and student expectations for positive learning behaviors and by focusing on students' social-emotional learning. -  / Leads a school culture and environment that successfully develops the full range of students’ learning capacities—academic, creative, social-emotional, behavioral and physical / Creates a Culture that Supports Effective Effort</v>
      </c>
      <c r="BI41" s="4" t="str">
        <f t="shared" si="8"/>
        <v>VI.c.(2) Leads a school culture and environment that successfully develops the full range of students’ learning capacities—academic, creative, social-emotional, behavioral and physical / Creates a Culture that Supports Effective Effort</v>
      </c>
      <c r="BJ41" s="4" t="str">
        <f t="shared" si="9"/>
        <v>VI.c.(2) Creates a Culture that Supports Effective Effort</v>
      </c>
      <c r="BK41" s="42" t="str">
        <f t="shared" si="3"/>
        <v>VI.c.(2)</v>
      </c>
      <c r="BY41" s="206">
        <f>'Prof Practice Rating Scale'!B41</f>
        <v>0.39</v>
      </c>
      <c r="BZ41" s="43" t="str">
        <f>'Prof Practice Rating Scale'!A41</f>
        <v>Unsatisfactory</v>
      </c>
    </row>
    <row r="42" spans="14:78" x14ac:dyDescent="0.2">
      <c r="N42" s="207">
        <f>'Prof Practice Rating Scale'!B42</f>
        <v>0.4</v>
      </c>
      <c r="O42" s="208" t="str">
        <f>'Prof Practice Rating Scale'!A42</f>
        <v>Unsatisfactory</v>
      </c>
      <c r="P42" s="33" t="str">
        <f t="shared" si="1"/>
        <v>No Growth or Negative Growth - Does not meet any student growth targets; demonstrates negative growth on one or more measures</v>
      </c>
      <c r="AU42" s="201">
        <v>4.0000000000000001E-3</v>
      </c>
      <c r="AV42" s="110">
        <v>0.65</v>
      </c>
      <c r="BF42" s="163"/>
      <c r="BK42" s="163"/>
      <c r="BY42" s="206">
        <f>'Prof Practice Rating Scale'!B42</f>
        <v>0.4</v>
      </c>
      <c r="BZ42" s="43" t="str">
        <f>'Prof Practice Rating Scale'!A42</f>
        <v>Unsatisfactory</v>
      </c>
    </row>
    <row r="43" spans="14:78" x14ac:dyDescent="0.2">
      <c r="N43" s="207">
        <f>'Prof Practice Rating Scale'!B43</f>
        <v>0.41</v>
      </c>
      <c r="O43" s="208" t="str">
        <f>'Prof Practice Rating Scale'!A43</f>
        <v>Unsatisfactory</v>
      </c>
      <c r="P43" s="33" t="str">
        <f t="shared" si="1"/>
        <v>No Growth or Negative Growth - Does not meet any student growth targets; demonstrates negative growth on one or more measures</v>
      </c>
      <c r="AU43" s="201">
        <v>4.1000000000000003E-3</v>
      </c>
      <c r="AV43" s="110">
        <v>0.66</v>
      </c>
      <c r="BY43" s="206">
        <f>'Prof Practice Rating Scale'!B43</f>
        <v>0.41</v>
      </c>
      <c r="BZ43" s="43" t="str">
        <f>'Prof Practice Rating Scale'!A43</f>
        <v>Unsatisfactory</v>
      </c>
    </row>
    <row r="44" spans="14:78" x14ac:dyDescent="0.2">
      <c r="N44" s="207">
        <f>'Prof Practice Rating Scale'!B44</f>
        <v>0.42</v>
      </c>
      <c r="O44" s="208" t="str">
        <f>'Prof Practice Rating Scale'!A44</f>
        <v>Unsatisfactory</v>
      </c>
      <c r="P44" s="33" t="str">
        <f t="shared" si="1"/>
        <v>No Growth or Negative Growth - Does not meet any student growth targets; demonstrates negative growth on one or more measures</v>
      </c>
      <c r="AU44" s="201">
        <v>4.1999999999999997E-3</v>
      </c>
      <c r="AV44" s="110">
        <v>0.67</v>
      </c>
      <c r="BY44" s="206">
        <f>'Prof Practice Rating Scale'!B44</f>
        <v>0.42</v>
      </c>
      <c r="BZ44" s="43" t="str">
        <f>'Prof Practice Rating Scale'!A44</f>
        <v>Unsatisfactory</v>
      </c>
    </row>
    <row r="45" spans="14:78" x14ac:dyDescent="0.2">
      <c r="N45" s="207">
        <f>'Prof Practice Rating Scale'!B45</f>
        <v>0.43</v>
      </c>
      <c r="O45" s="208" t="str">
        <f>'Prof Practice Rating Scale'!A45</f>
        <v>Unsatisfactory</v>
      </c>
      <c r="P45" s="33" t="str">
        <f t="shared" si="1"/>
        <v>No Growth or Negative Growth - Does not meet any student growth targets; demonstrates negative growth on one or more measures</v>
      </c>
      <c r="AU45" s="201">
        <v>4.3E-3</v>
      </c>
      <c r="AV45" s="110">
        <v>0.68</v>
      </c>
      <c r="BY45" s="206">
        <f>'Prof Practice Rating Scale'!B45</f>
        <v>0.43</v>
      </c>
      <c r="BZ45" s="43" t="str">
        <f>'Prof Practice Rating Scale'!A45</f>
        <v>Unsatisfactory</v>
      </c>
    </row>
    <row r="46" spans="14:78" x14ac:dyDescent="0.2">
      <c r="N46" s="207">
        <f>'Prof Practice Rating Scale'!B46</f>
        <v>0.44</v>
      </c>
      <c r="O46" s="208" t="str">
        <f>'Prof Practice Rating Scale'!A46</f>
        <v>Unsatisfactory</v>
      </c>
      <c r="P46" s="33" t="str">
        <f t="shared" si="1"/>
        <v>No Growth or Negative Growth - Does not meet any student growth targets; demonstrates negative growth on one or more measures</v>
      </c>
      <c r="AU46" s="201">
        <v>4.4000000000000003E-3</v>
      </c>
      <c r="AV46" s="110">
        <v>0.69</v>
      </c>
      <c r="BY46" s="206">
        <f>'Prof Practice Rating Scale'!B46</f>
        <v>0.44</v>
      </c>
      <c r="BZ46" s="43" t="str">
        <f>'Prof Practice Rating Scale'!A46</f>
        <v>Unsatisfactory</v>
      </c>
    </row>
    <row r="47" spans="14:78" x14ac:dyDescent="0.2">
      <c r="N47" s="207">
        <f>'Prof Practice Rating Scale'!B47</f>
        <v>0.45</v>
      </c>
      <c r="O47" s="208" t="str">
        <f>'Prof Practice Rating Scale'!A47</f>
        <v>Unsatisfactory</v>
      </c>
      <c r="P47" s="33" t="str">
        <f t="shared" si="1"/>
        <v>No Growth or Negative Growth - Does not meet any student growth targets; demonstrates negative growth on one or more measures</v>
      </c>
      <c r="AU47" s="201">
        <v>4.4999999999999997E-3</v>
      </c>
      <c r="AV47" s="110">
        <v>0.7</v>
      </c>
      <c r="BY47" s="206">
        <f>'Prof Practice Rating Scale'!B47</f>
        <v>0.45</v>
      </c>
      <c r="BZ47" s="43" t="str">
        <f>'Prof Practice Rating Scale'!A47</f>
        <v>Unsatisfactory</v>
      </c>
    </row>
    <row r="48" spans="14:78" x14ac:dyDescent="0.2">
      <c r="N48" s="207">
        <f>'Prof Practice Rating Scale'!B48</f>
        <v>0.46</v>
      </c>
      <c r="O48" s="208" t="str">
        <f>'Prof Practice Rating Scale'!A48</f>
        <v>Unsatisfactory</v>
      </c>
      <c r="P48" s="33" t="str">
        <f t="shared" si="1"/>
        <v>No Growth or Negative Growth - Does not meet any student growth targets; demonstrates negative growth on one or more measures</v>
      </c>
      <c r="AU48" s="201">
        <v>4.5999999999999999E-3</v>
      </c>
      <c r="AV48" s="110">
        <v>0.71</v>
      </c>
      <c r="BY48" s="206">
        <f>'Prof Practice Rating Scale'!B48</f>
        <v>0.46</v>
      </c>
      <c r="BZ48" s="43" t="str">
        <f>'Prof Practice Rating Scale'!A48</f>
        <v>Unsatisfactory</v>
      </c>
    </row>
    <row r="49" spans="14:78" x14ac:dyDescent="0.2">
      <c r="N49" s="207">
        <f>'Prof Practice Rating Scale'!B49</f>
        <v>0.47</v>
      </c>
      <c r="O49" s="208" t="str">
        <f>'Prof Practice Rating Scale'!A49</f>
        <v>Unsatisfactory</v>
      </c>
      <c r="P49" s="33" t="str">
        <f t="shared" si="1"/>
        <v>No Growth or Negative Growth - Does not meet any student growth targets; demonstrates negative growth on one or more measures</v>
      </c>
      <c r="AU49" s="201">
        <v>4.7000000000000002E-3</v>
      </c>
      <c r="AV49" s="110">
        <v>0.72</v>
      </c>
      <c r="BY49" s="206">
        <f>'Prof Practice Rating Scale'!B49</f>
        <v>0.47</v>
      </c>
      <c r="BZ49" s="43" t="str">
        <f>'Prof Practice Rating Scale'!A49</f>
        <v>Unsatisfactory</v>
      </c>
    </row>
    <row r="50" spans="14:78" x14ac:dyDescent="0.2">
      <c r="N50" s="207">
        <f>'Prof Practice Rating Scale'!B50</f>
        <v>0.48</v>
      </c>
      <c r="O50" s="208" t="str">
        <f>'Prof Practice Rating Scale'!A50</f>
        <v>Unsatisfactory</v>
      </c>
      <c r="P50" s="33" t="str">
        <f t="shared" si="1"/>
        <v>No Growth or Negative Growth - Does not meet any student growth targets; demonstrates negative growth on one or more measures</v>
      </c>
      <c r="AU50" s="201">
        <v>4.7999999999999996E-3</v>
      </c>
      <c r="AV50" s="110">
        <v>0.73</v>
      </c>
      <c r="BY50" s="206">
        <f>'Prof Practice Rating Scale'!B50</f>
        <v>0.48</v>
      </c>
      <c r="BZ50" s="43" t="str">
        <f>'Prof Practice Rating Scale'!A50</f>
        <v>Unsatisfactory</v>
      </c>
    </row>
    <row r="51" spans="14:78" x14ac:dyDescent="0.2">
      <c r="N51" s="207">
        <f>'Prof Practice Rating Scale'!B51</f>
        <v>0.49</v>
      </c>
      <c r="O51" s="208" t="str">
        <f>'Prof Practice Rating Scale'!A51</f>
        <v>Unsatisfactory</v>
      </c>
      <c r="P51" s="33" t="str">
        <f t="shared" si="1"/>
        <v>No Growth or Negative Growth - Does not meet any student growth targets; demonstrates negative growth on one or more measures</v>
      </c>
      <c r="AU51" s="201">
        <v>4.8999999999999998E-3</v>
      </c>
      <c r="AV51" s="110">
        <v>0.74</v>
      </c>
      <c r="BY51" s="206">
        <f>'Prof Practice Rating Scale'!B51</f>
        <v>0.49</v>
      </c>
      <c r="BZ51" s="43" t="str">
        <f>'Prof Practice Rating Scale'!A51</f>
        <v>Unsatisfactory</v>
      </c>
    </row>
    <row r="52" spans="14:78" x14ac:dyDescent="0.2">
      <c r="N52" s="207">
        <f>'Prof Practice Rating Scale'!B52</f>
        <v>0.5</v>
      </c>
      <c r="O52" s="208" t="str">
        <f>'Prof Practice Rating Scale'!A52</f>
        <v>Unsatisfactory</v>
      </c>
      <c r="P52" s="33" t="str">
        <f t="shared" si="1"/>
        <v>No Growth or Negative Growth - Does not meet any student growth targets; demonstrates negative growth on one or more measures</v>
      </c>
      <c r="AU52" s="201">
        <v>5.0000000000000001E-3</v>
      </c>
      <c r="AV52" s="110">
        <v>0.75</v>
      </c>
      <c r="BY52" s="206">
        <f>'Prof Practice Rating Scale'!B52</f>
        <v>0.5</v>
      </c>
      <c r="BZ52" s="43" t="str">
        <f>'Prof Practice Rating Scale'!A52</f>
        <v>Unsatisfactory</v>
      </c>
    </row>
    <row r="53" spans="14:78" x14ac:dyDescent="0.2">
      <c r="N53" s="207">
        <f>'Prof Practice Rating Scale'!B53</f>
        <v>0.51</v>
      </c>
      <c r="O53" s="208" t="str">
        <f>'Prof Practice Rating Scale'!A53</f>
        <v>Unsatisfactory</v>
      </c>
      <c r="P53" s="33" t="str">
        <f t="shared" si="1"/>
        <v>No Growth or Negative Growth - Does not meet any student growth targets; demonstrates negative growth on one or more measures</v>
      </c>
      <c r="AU53" s="201">
        <v>5.1000000000000004E-3</v>
      </c>
      <c r="BY53" s="206">
        <f>'Prof Practice Rating Scale'!B53</f>
        <v>0.51</v>
      </c>
      <c r="BZ53" s="43" t="str">
        <f>'Prof Practice Rating Scale'!A53</f>
        <v>Unsatisfactory</v>
      </c>
    </row>
    <row r="54" spans="14:78" x14ac:dyDescent="0.2">
      <c r="N54" s="207">
        <f>'Prof Practice Rating Scale'!B54</f>
        <v>0.52</v>
      </c>
      <c r="O54" s="208" t="str">
        <f>'Prof Practice Rating Scale'!A54</f>
        <v>Unsatisfactory</v>
      </c>
      <c r="P54" s="33" t="str">
        <f t="shared" si="1"/>
        <v>No Growth or Negative Growth - Does not meet any student growth targets; demonstrates negative growth on one or more measures</v>
      </c>
      <c r="AU54" s="201">
        <v>5.1999999999999998E-3</v>
      </c>
      <c r="BY54" s="206">
        <f>'Prof Practice Rating Scale'!B54</f>
        <v>0.52</v>
      </c>
      <c r="BZ54" s="43" t="str">
        <f>'Prof Practice Rating Scale'!A54</f>
        <v>Unsatisfactory</v>
      </c>
    </row>
    <row r="55" spans="14:78" x14ac:dyDescent="0.2">
      <c r="N55" s="207">
        <f>'Prof Practice Rating Scale'!B55</f>
        <v>0.53</v>
      </c>
      <c r="O55" s="208" t="str">
        <f>'Prof Practice Rating Scale'!A55</f>
        <v>Unsatisfactory</v>
      </c>
      <c r="P55" s="33" t="str">
        <f t="shared" si="1"/>
        <v>No Growth or Negative Growth - Does not meet any student growth targets; demonstrates negative growth on one or more measures</v>
      </c>
      <c r="AU55" s="201">
        <v>5.3E-3</v>
      </c>
      <c r="BY55" s="206">
        <f>'Prof Practice Rating Scale'!B55</f>
        <v>0.53</v>
      </c>
      <c r="BZ55" s="43" t="str">
        <f>'Prof Practice Rating Scale'!A55</f>
        <v>Unsatisfactory</v>
      </c>
    </row>
    <row r="56" spans="14:78" x14ac:dyDescent="0.2">
      <c r="N56" s="207">
        <f>'Prof Practice Rating Scale'!B56</f>
        <v>0.54</v>
      </c>
      <c r="O56" s="208" t="str">
        <f>'Prof Practice Rating Scale'!A56</f>
        <v>Unsatisfactory</v>
      </c>
      <c r="P56" s="33" t="str">
        <f t="shared" si="1"/>
        <v>No Growth or Negative Growth - Does not meet any student growth targets; demonstrates negative growth on one or more measures</v>
      </c>
      <c r="AU56" s="201">
        <v>5.4000000000000003E-3</v>
      </c>
      <c r="BY56" s="206">
        <f>'Prof Practice Rating Scale'!B56</f>
        <v>0.54</v>
      </c>
      <c r="BZ56" s="43" t="str">
        <f>'Prof Practice Rating Scale'!A56</f>
        <v>Unsatisfactory</v>
      </c>
    </row>
    <row r="57" spans="14:78" x14ac:dyDescent="0.2">
      <c r="N57" s="207">
        <f>'Prof Practice Rating Scale'!B57</f>
        <v>0.55000000000000004</v>
      </c>
      <c r="O57" s="208" t="str">
        <f>'Prof Practice Rating Scale'!A57</f>
        <v>Unsatisfactory</v>
      </c>
      <c r="P57" s="33" t="str">
        <f t="shared" si="1"/>
        <v>No Growth or Negative Growth - Does not meet any student growth targets; demonstrates negative growth on one or more measures</v>
      </c>
      <c r="AU57" s="201">
        <v>5.4999999999999997E-3</v>
      </c>
      <c r="BY57" s="206">
        <f>'Prof Practice Rating Scale'!B57</f>
        <v>0.55000000000000004</v>
      </c>
      <c r="BZ57" s="43" t="str">
        <f>'Prof Practice Rating Scale'!A57</f>
        <v>Unsatisfactory</v>
      </c>
    </row>
    <row r="58" spans="14:78" x14ac:dyDescent="0.2">
      <c r="N58" s="207">
        <f>'Prof Practice Rating Scale'!B58</f>
        <v>0.56000000000000005</v>
      </c>
      <c r="O58" s="208" t="str">
        <f>'Prof Practice Rating Scale'!A58</f>
        <v>Unsatisfactory</v>
      </c>
      <c r="P58" s="33" t="str">
        <f t="shared" si="1"/>
        <v>No Growth or Negative Growth - Does not meet any student growth targets; demonstrates negative growth on one or more measures</v>
      </c>
      <c r="AU58" s="201">
        <v>5.5999999999999999E-3</v>
      </c>
      <c r="BY58" s="206">
        <f>'Prof Practice Rating Scale'!B58</f>
        <v>0.56000000000000005</v>
      </c>
      <c r="BZ58" s="43" t="str">
        <f>'Prof Practice Rating Scale'!A58</f>
        <v>Unsatisfactory</v>
      </c>
    </row>
    <row r="59" spans="14:78" x14ac:dyDescent="0.2">
      <c r="N59" s="207">
        <f>'Prof Practice Rating Scale'!B59</f>
        <v>0.56999999999999995</v>
      </c>
      <c r="O59" s="208" t="str">
        <f>'Prof Practice Rating Scale'!A59</f>
        <v>Unsatisfactory</v>
      </c>
      <c r="P59" s="33" t="str">
        <f t="shared" si="1"/>
        <v>No Growth or Negative Growth - Does not meet any student growth targets; demonstrates negative growth on one or more measures</v>
      </c>
      <c r="AU59" s="201">
        <v>5.7000000000000002E-3</v>
      </c>
      <c r="BY59" s="206">
        <f>'Prof Practice Rating Scale'!B59</f>
        <v>0.56999999999999995</v>
      </c>
      <c r="BZ59" s="43" t="str">
        <f>'Prof Practice Rating Scale'!A59</f>
        <v>Unsatisfactory</v>
      </c>
    </row>
    <row r="60" spans="14:78" x14ac:dyDescent="0.2">
      <c r="N60" s="207">
        <f>'Prof Practice Rating Scale'!B60</f>
        <v>0.57999999999999996</v>
      </c>
      <c r="O60" s="208" t="str">
        <f>'Prof Practice Rating Scale'!A60</f>
        <v>Unsatisfactory</v>
      </c>
      <c r="P60" s="33" t="str">
        <f t="shared" si="1"/>
        <v>No Growth or Negative Growth - Does not meet any student growth targets; demonstrates negative growth on one or more measures</v>
      </c>
      <c r="AU60" s="201">
        <v>5.7999999999999996E-3</v>
      </c>
      <c r="BY60" s="206">
        <f>'Prof Practice Rating Scale'!B60</f>
        <v>0.57999999999999996</v>
      </c>
      <c r="BZ60" s="43" t="str">
        <f>'Prof Practice Rating Scale'!A60</f>
        <v>Unsatisfactory</v>
      </c>
    </row>
    <row r="61" spans="14:78" x14ac:dyDescent="0.2">
      <c r="N61" s="207">
        <f>'Prof Practice Rating Scale'!B61</f>
        <v>0.59</v>
      </c>
      <c r="O61" s="208" t="str">
        <f>'Prof Practice Rating Scale'!A61</f>
        <v>Unsatisfactory</v>
      </c>
      <c r="P61" s="33" t="str">
        <f t="shared" si="1"/>
        <v>No Growth or Negative Growth - Does not meet any student growth targets; demonstrates negative growth on one or more measures</v>
      </c>
      <c r="AU61" s="201">
        <v>5.8999999999999999E-3</v>
      </c>
      <c r="BY61" s="206">
        <f>'Prof Practice Rating Scale'!B61</f>
        <v>0.59</v>
      </c>
      <c r="BZ61" s="43" t="str">
        <f>'Prof Practice Rating Scale'!A61</f>
        <v>Unsatisfactory</v>
      </c>
    </row>
    <row r="62" spans="14:78" x14ac:dyDescent="0.2">
      <c r="N62" s="207">
        <f>'Prof Practice Rating Scale'!B62</f>
        <v>0.6</v>
      </c>
      <c r="O62" s="208" t="str">
        <f>'Prof Practice Rating Scale'!A62</f>
        <v>Unsatisfactory</v>
      </c>
      <c r="P62" s="33" t="str">
        <f t="shared" si="1"/>
        <v>No Growth or Negative Growth - Does not meet any student growth targets; demonstrates negative growth on one or more measures</v>
      </c>
      <c r="AU62" s="201">
        <v>6.0000000000000001E-3</v>
      </c>
      <c r="BY62" s="206">
        <f>'Prof Practice Rating Scale'!B62</f>
        <v>0.6</v>
      </c>
      <c r="BZ62" s="43" t="str">
        <f>'Prof Practice Rating Scale'!A62</f>
        <v>Unsatisfactory</v>
      </c>
    </row>
    <row r="63" spans="14:78" x14ac:dyDescent="0.2">
      <c r="N63" s="207">
        <f>'Prof Practice Rating Scale'!B63</f>
        <v>0.61</v>
      </c>
      <c r="O63" s="208" t="str">
        <f>'Prof Practice Rating Scale'!A63</f>
        <v>Unsatisfactory</v>
      </c>
      <c r="P63" s="33" t="str">
        <f t="shared" si="1"/>
        <v>No Growth or Negative Growth - Does not meet any student growth targets; demonstrates negative growth on one or more measures</v>
      </c>
      <c r="AU63" s="201">
        <v>6.1000000000000004E-3</v>
      </c>
      <c r="BY63" s="206">
        <f>'Prof Practice Rating Scale'!B63</f>
        <v>0.61</v>
      </c>
      <c r="BZ63" s="43" t="str">
        <f>'Prof Practice Rating Scale'!A63</f>
        <v>Unsatisfactory</v>
      </c>
    </row>
    <row r="64" spans="14:78" x14ac:dyDescent="0.2">
      <c r="N64" s="207">
        <f>'Prof Practice Rating Scale'!B64</f>
        <v>0.62</v>
      </c>
      <c r="O64" s="208" t="str">
        <f>'Prof Practice Rating Scale'!A64</f>
        <v>Unsatisfactory</v>
      </c>
      <c r="P64" s="33" t="str">
        <f t="shared" si="1"/>
        <v>No Growth or Negative Growth - Does not meet any student growth targets; demonstrates negative growth on one or more measures</v>
      </c>
      <c r="AU64" s="201">
        <v>6.1999999999999998E-3</v>
      </c>
      <c r="BY64" s="206">
        <f>'Prof Practice Rating Scale'!B64</f>
        <v>0.62</v>
      </c>
      <c r="BZ64" s="43" t="str">
        <f>'Prof Practice Rating Scale'!A64</f>
        <v>Unsatisfactory</v>
      </c>
    </row>
    <row r="65" spans="14:78" x14ac:dyDescent="0.2">
      <c r="N65" s="207">
        <f>'Prof Practice Rating Scale'!B65</f>
        <v>0.63</v>
      </c>
      <c r="O65" s="208" t="str">
        <f>'Prof Practice Rating Scale'!A65</f>
        <v>Unsatisfactory</v>
      </c>
      <c r="P65" s="33" t="str">
        <f t="shared" si="1"/>
        <v>No Growth or Negative Growth - Does not meet any student growth targets; demonstrates negative growth on one or more measures</v>
      </c>
      <c r="AU65" s="201">
        <v>6.3E-3</v>
      </c>
      <c r="BY65" s="206">
        <f>'Prof Practice Rating Scale'!B65</f>
        <v>0.63</v>
      </c>
      <c r="BZ65" s="43" t="str">
        <f>'Prof Practice Rating Scale'!A65</f>
        <v>Unsatisfactory</v>
      </c>
    </row>
    <row r="66" spans="14:78" x14ac:dyDescent="0.2">
      <c r="N66" s="207">
        <f>'Prof Practice Rating Scale'!B66</f>
        <v>0.64</v>
      </c>
      <c r="O66" s="208" t="str">
        <f>'Prof Practice Rating Scale'!A66</f>
        <v>Unsatisfactory</v>
      </c>
      <c r="P66" s="33" t="str">
        <f t="shared" si="1"/>
        <v>No Growth or Negative Growth - Does not meet any student growth targets; demonstrates negative growth on one or more measures</v>
      </c>
      <c r="AU66" s="201">
        <v>6.4000000000000003E-3</v>
      </c>
      <c r="BY66" s="206">
        <f>'Prof Practice Rating Scale'!B66</f>
        <v>0.64</v>
      </c>
      <c r="BZ66" s="43" t="str">
        <f>'Prof Practice Rating Scale'!A66</f>
        <v>Unsatisfactory</v>
      </c>
    </row>
    <row r="67" spans="14:78" x14ac:dyDescent="0.2">
      <c r="N67" s="207">
        <f>'Prof Practice Rating Scale'!B67</f>
        <v>0.65</v>
      </c>
      <c r="O67" s="208" t="str">
        <f>'Prof Practice Rating Scale'!A67</f>
        <v>Unsatisfactory</v>
      </c>
      <c r="P67" s="33" t="str">
        <f t="shared" ref="P67:P130" si="11">$G$5</f>
        <v>No Growth or Negative Growth - Does not meet any student growth targets; demonstrates negative growth on one or more measures</v>
      </c>
      <c r="AU67" s="201">
        <v>6.4999999999999997E-3</v>
      </c>
      <c r="BY67" s="206">
        <f>'Prof Practice Rating Scale'!B67</f>
        <v>0.65</v>
      </c>
      <c r="BZ67" s="43" t="str">
        <f>'Prof Practice Rating Scale'!A67</f>
        <v>Unsatisfactory</v>
      </c>
    </row>
    <row r="68" spans="14:78" x14ac:dyDescent="0.2">
      <c r="N68" s="207">
        <f>'Prof Practice Rating Scale'!B68</f>
        <v>0.66</v>
      </c>
      <c r="O68" s="208" t="str">
        <f>'Prof Practice Rating Scale'!A68</f>
        <v>Unsatisfactory</v>
      </c>
      <c r="P68" s="33" t="str">
        <f t="shared" si="11"/>
        <v>No Growth or Negative Growth - Does not meet any student growth targets; demonstrates negative growth on one or more measures</v>
      </c>
      <c r="AU68" s="201">
        <v>6.6E-3</v>
      </c>
      <c r="BY68" s="206">
        <f>'Prof Practice Rating Scale'!B68</f>
        <v>0.66</v>
      </c>
      <c r="BZ68" s="43" t="str">
        <f>'Prof Practice Rating Scale'!A68</f>
        <v>Unsatisfactory</v>
      </c>
    </row>
    <row r="69" spans="14:78" x14ac:dyDescent="0.2">
      <c r="N69" s="207">
        <f>'Prof Practice Rating Scale'!B69</f>
        <v>0.67</v>
      </c>
      <c r="O69" s="208" t="str">
        <f>'Prof Practice Rating Scale'!A69</f>
        <v>Unsatisfactory</v>
      </c>
      <c r="P69" s="33" t="str">
        <f t="shared" si="11"/>
        <v>No Growth or Negative Growth - Does not meet any student growth targets; demonstrates negative growth on one or more measures</v>
      </c>
      <c r="AU69" s="201">
        <v>6.7000000000000002E-3</v>
      </c>
      <c r="BY69" s="206">
        <f>'Prof Practice Rating Scale'!B69</f>
        <v>0.67</v>
      </c>
      <c r="BZ69" s="43" t="str">
        <f>'Prof Practice Rating Scale'!A69</f>
        <v>Unsatisfactory</v>
      </c>
    </row>
    <row r="70" spans="14:78" x14ac:dyDescent="0.2">
      <c r="N70" s="207">
        <f>'Prof Practice Rating Scale'!B70</f>
        <v>0.68</v>
      </c>
      <c r="O70" s="208" t="str">
        <f>'Prof Practice Rating Scale'!A70</f>
        <v>Unsatisfactory</v>
      </c>
      <c r="P70" s="33" t="str">
        <f t="shared" si="11"/>
        <v>No Growth or Negative Growth - Does not meet any student growth targets; demonstrates negative growth on one or more measures</v>
      </c>
      <c r="AU70" s="201">
        <v>6.7999999999999996E-3</v>
      </c>
      <c r="BY70" s="206">
        <f>'Prof Practice Rating Scale'!B70</f>
        <v>0.68</v>
      </c>
      <c r="BZ70" s="43" t="str">
        <f>'Prof Practice Rating Scale'!A70</f>
        <v>Unsatisfactory</v>
      </c>
    </row>
    <row r="71" spans="14:78" x14ac:dyDescent="0.2">
      <c r="N71" s="207">
        <f>'Prof Practice Rating Scale'!B71</f>
        <v>0.69</v>
      </c>
      <c r="O71" s="208" t="str">
        <f>'Prof Practice Rating Scale'!A71</f>
        <v>Unsatisfactory</v>
      </c>
      <c r="P71" s="33" t="str">
        <f t="shared" si="11"/>
        <v>No Growth or Negative Growth - Does not meet any student growth targets; demonstrates negative growth on one or more measures</v>
      </c>
      <c r="AU71" s="201">
        <v>6.8999999999999999E-3</v>
      </c>
      <c r="BY71" s="206">
        <f>'Prof Practice Rating Scale'!B71</f>
        <v>0.69</v>
      </c>
      <c r="BZ71" s="43" t="str">
        <f>'Prof Practice Rating Scale'!A71</f>
        <v>Unsatisfactory</v>
      </c>
    </row>
    <row r="72" spans="14:78" x14ac:dyDescent="0.2">
      <c r="N72" s="207">
        <f>'Prof Practice Rating Scale'!B72</f>
        <v>0.7</v>
      </c>
      <c r="O72" s="208" t="str">
        <f>'Prof Practice Rating Scale'!A72</f>
        <v>Unsatisfactory</v>
      </c>
      <c r="P72" s="33" t="str">
        <f t="shared" si="11"/>
        <v>No Growth or Negative Growth - Does not meet any student growth targets; demonstrates negative growth on one or more measures</v>
      </c>
      <c r="AU72" s="201">
        <v>7.0000000000000001E-3</v>
      </c>
      <c r="BY72" s="206">
        <f>'Prof Practice Rating Scale'!B72</f>
        <v>0.7</v>
      </c>
      <c r="BZ72" s="43" t="str">
        <f>'Prof Practice Rating Scale'!A72</f>
        <v>Unsatisfactory</v>
      </c>
    </row>
    <row r="73" spans="14:78" x14ac:dyDescent="0.2">
      <c r="N73" s="207">
        <f>'Prof Practice Rating Scale'!B73</f>
        <v>0.71</v>
      </c>
      <c r="O73" s="208" t="str">
        <f>'Prof Practice Rating Scale'!A73</f>
        <v>Unsatisfactory</v>
      </c>
      <c r="P73" s="33" t="str">
        <f t="shared" si="11"/>
        <v>No Growth or Negative Growth - Does not meet any student growth targets; demonstrates negative growth on one or more measures</v>
      </c>
      <c r="AU73" s="201">
        <v>7.1000000000000004E-3</v>
      </c>
      <c r="BY73" s="206">
        <f>'Prof Practice Rating Scale'!B73</f>
        <v>0.71</v>
      </c>
      <c r="BZ73" s="43" t="str">
        <f>'Prof Practice Rating Scale'!A73</f>
        <v>Unsatisfactory</v>
      </c>
    </row>
    <row r="74" spans="14:78" x14ac:dyDescent="0.2">
      <c r="N74" s="207">
        <f>'Prof Practice Rating Scale'!B74</f>
        <v>0.72</v>
      </c>
      <c r="O74" s="208" t="str">
        <f>'Prof Practice Rating Scale'!A74</f>
        <v>Unsatisfactory</v>
      </c>
      <c r="P74" s="33" t="str">
        <f t="shared" si="11"/>
        <v>No Growth or Negative Growth - Does not meet any student growth targets; demonstrates negative growth on one or more measures</v>
      </c>
      <c r="AU74" s="201">
        <v>7.1999999999999998E-3</v>
      </c>
      <c r="BY74" s="206">
        <f>'Prof Practice Rating Scale'!B74</f>
        <v>0.72</v>
      </c>
      <c r="BZ74" s="43" t="str">
        <f>'Prof Practice Rating Scale'!A74</f>
        <v>Unsatisfactory</v>
      </c>
    </row>
    <row r="75" spans="14:78" x14ac:dyDescent="0.2">
      <c r="N75" s="207">
        <f>'Prof Practice Rating Scale'!B75</f>
        <v>0.73</v>
      </c>
      <c r="O75" s="208" t="str">
        <f>'Prof Practice Rating Scale'!A75</f>
        <v>Unsatisfactory</v>
      </c>
      <c r="P75" s="33" t="str">
        <f t="shared" si="11"/>
        <v>No Growth or Negative Growth - Does not meet any student growth targets; demonstrates negative growth on one or more measures</v>
      </c>
      <c r="AU75" s="201">
        <v>7.3000000000000001E-3</v>
      </c>
      <c r="BY75" s="206">
        <f>'Prof Practice Rating Scale'!B75</f>
        <v>0.73</v>
      </c>
      <c r="BZ75" s="43" t="str">
        <f>'Prof Practice Rating Scale'!A75</f>
        <v>Unsatisfactory</v>
      </c>
    </row>
    <row r="76" spans="14:78" x14ac:dyDescent="0.2">
      <c r="N76" s="207">
        <f>'Prof Practice Rating Scale'!B76</f>
        <v>0.74</v>
      </c>
      <c r="O76" s="208" t="str">
        <f>'Prof Practice Rating Scale'!A76</f>
        <v>Unsatisfactory</v>
      </c>
      <c r="P76" s="33" t="str">
        <f t="shared" si="11"/>
        <v>No Growth or Negative Growth - Does not meet any student growth targets; demonstrates negative growth on one or more measures</v>
      </c>
      <c r="AU76" s="201">
        <v>7.4000000000000003E-3</v>
      </c>
      <c r="BY76" s="206">
        <f>'Prof Practice Rating Scale'!B76</f>
        <v>0.74</v>
      </c>
      <c r="BZ76" s="43" t="str">
        <f>'Prof Practice Rating Scale'!A76</f>
        <v>Unsatisfactory</v>
      </c>
    </row>
    <row r="77" spans="14:78" x14ac:dyDescent="0.2">
      <c r="N77" s="207">
        <f>'Prof Practice Rating Scale'!B77</f>
        <v>0.75</v>
      </c>
      <c r="O77" s="208" t="str">
        <f>'Prof Practice Rating Scale'!A77</f>
        <v>Unsatisfactory</v>
      </c>
      <c r="P77" s="33" t="str">
        <f t="shared" si="11"/>
        <v>No Growth or Negative Growth - Does not meet any student growth targets; demonstrates negative growth on one or more measures</v>
      </c>
      <c r="AU77" s="201">
        <v>7.4999999999999997E-3</v>
      </c>
      <c r="BY77" s="206">
        <f>'Prof Practice Rating Scale'!B77</f>
        <v>0.75</v>
      </c>
      <c r="BZ77" s="43" t="str">
        <f>'Prof Practice Rating Scale'!A77</f>
        <v>Unsatisfactory</v>
      </c>
    </row>
    <row r="78" spans="14:78" x14ac:dyDescent="0.2">
      <c r="N78" s="207">
        <f>'Prof Practice Rating Scale'!B78</f>
        <v>0.76</v>
      </c>
      <c r="O78" s="208" t="str">
        <f>'Prof Practice Rating Scale'!A78</f>
        <v>Unsatisfactory</v>
      </c>
      <c r="P78" s="33" t="str">
        <f t="shared" si="11"/>
        <v>No Growth or Negative Growth - Does not meet any student growth targets; demonstrates negative growth on one or more measures</v>
      </c>
      <c r="AU78" s="201">
        <v>7.6E-3</v>
      </c>
      <c r="BY78" s="206">
        <f>'Prof Practice Rating Scale'!B78</f>
        <v>0.76</v>
      </c>
      <c r="BZ78" s="43" t="str">
        <f>'Prof Practice Rating Scale'!A78</f>
        <v>Unsatisfactory</v>
      </c>
    </row>
    <row r="79" spans="14:78" x14ac:dyDescent="0.2">
      <c r="N79" s="207">
        <f>'Prof Practice Rating Scale'!B79</f>
        <v>0.77</v>
      </c>
      <c r="O79" s="208" t="str">
        <f>'Prof Practice Rating Scale'!A79</f>
        <v>Unsatisfactory</v>
      </c>
      <c r="P79" s="33" t="str">
        <f t="shared" si="11"/>
        <v>No Growth or Negative Growth - Does not meet any student growth targets; demonstrates negative growth on one or more measures</v>
      </c>
      <c r="AU79" s="201">
        <v>7.7000000000000002E-3</v>
      </c>
      <c r="BY79" s="206">
        <f>'Prof Practice Rating Scale'!B79</f>
        <v>0.77</v>
      </c>
      <c r="BZ79" s="43" t="str">
        <f>'Prof Practice Rating Scale'!A79</f>
        <v>Unsatisfactory</v>
      </c>
    </row>
    <row r="80" spans="14:78" x14ac:dyDescent="0.2">
      <c r="N80" s="207">
        <f>'Prof Practice Rating Scale'!B80</f>
        <v>0.78</v>
      </c>
      <c r="O80" s="208" t="str">
        <f>'Prof Practice Rating Scale'!A80</f>
        <v>Unsatisfactory</v>
      </c>
      <c r="P80" s="33" t="str">
        <f t="shared" si="11"/>
        <v>No Growth or Negative Growth - Does not meet any student growth targets; demonstrates negative growth on one or more measures</v>
      </c>
      <c r="AU80" s="201">
        <v>7.7999999999999996E-3</v>
      </c>
      <c r="BY80" s="206">
        <f>'Prof Practice Rating Scale'!B80</f>
        <v>0.78</v>
      </c>
      <c r="BZ80" s="43" t="str">
        <f>'Prof Practice Rating Scale'!A80</f>
        <v>Unsatisfactory</v>
      </c>
    </row>
    <row r="81" spans="14:78" x14ac:dyDescent="0.2">
      <c r="N81" s="207">
        <f>'Prof Practice Rating Scale'!B81</f>
        <v>0.79</v>
      </c>
      <c r="O81" s="208" t="str">
        <f>'Prof Practice Rating Scale'!A81</f>
        <v>Unsatisfactory</v>
      </c>
      <c r="P81" s="33" t="str">
        <f t="shared" si="11"/>
        <v>No Growth or Negative Growth - Does not meet any student growth targets; demonstrates negative growth on one or more measures</v>
      </c>
      <c r="AU81" s="201">
        <v>7.9000000000000008E-3</v>
      </c>
      <c r="BY81" s="206">
        <f>'Prof Practice Rating Scale'!B81</f>
        <v>0.79</v>
      </c>
      <c r="BZ81" s="43" t="str">
        <f>'Prof Practice Rating Scale'!A81</f>
        <v>Unsatisfactory</v>
      </c>
    </row>
    <row r="82" spans="14:78" x14ac:dyDescent="0.2">
      <c r="N82" s="207">
        <f>'Prof Practice Rating Scale'!B82</f>
        <v>0.8</v>
      </c>
      <c r="O82" s="208" t="str">
        <f>'Prof Practice Rating Scale'!A82</f>
        <v>Unsatisfactory</v>
      </c>
      <c r="P82" s="33" t="str">
        <f t="shared" si="11"/>
        <v>No Growth or Negative Growth - Does not meet any student growth targets; demonstrates negative growth on one or more measures</v>
      </c>
      <c r="AU82" s="201">
        <v>8.0000000000000002E-3</v>
      </c>
      <c r="BY82" s="206">
        <f>'Prof Practice Rating Scale'!B82</f>
        <v>0.8</v>
      </c>
      <c r="BZ82" s="43" t="str">
        <f>'Prof Practice Rating Scale'!A82</f>
        <v>Unsatisfactory</v>
      </c>
    </row>
    <row r="83" spans="14:78" x14ac:dyDescent="0.2">
      <c r="N83" s="207">
        <f>'Prof Practice Rating Scale'!B83</f>
        <v>0.81</v>
      </c>
      <c r="O83" s="208" t="str">
        <f>'Prof Practice Rating Scale'!A83</f>
        <v>Unsatisfactory</v>
      </c>
      <c r="P83" s="33" t="str">
        <f t="shared" si="11"/>
        <v>No Growth or Negative Growth - Does not meet any student growth targets; demonstrates negative growth on one or more measures</v>
      </c>
      <c r="AC83" s="50"/>
      <c r="AU83" s="201">
        <v>8.0999999999999996E-3</v>
      </c>
      <c r="BY83" s="206">
        <f>'Prof Practice Rating Scale'!B83</f>
        <v>0.81</v>
      </c>
      <c r="BZ83" s="43" t="str">
        <f>'Prof Practice Rating Scale'!A83</f>
        <v>Unsatisfactory</v>
      </c>
    </row>
    <row r="84" spans="14:78" x14ac:dyDescent="0.2">
      <c r="N84" s="207">
        <f>'Prof Practice Rating Scale'!B84</f>
        <v>0.82</v>
      </c>
      <c r="O84" s="208" t="str">
        <f>'Prof Practice Rating Scale'!A84</f>
        <v>Unsatisfactory</v>
      </c>
      <c r="P84" s="33" t="str">
        <f t="shared" si="11"/>
        <v>No Growth or Negative Growth - Does not meet any student growth targets; demonstrates negative growth on one or more measures</v>
      </c>
      <c r="AC84" s="50"/>
      <c r="AU84" s="201">
        <v>8.2000000000000007E-3</v>
      </c>
      <c r="BY84" s="206">
        <f>'Prof Practice Rating Scale'!B84</f>
        <v>0.82</v>
      </c>
      <c r="BZ84" s="43" t="str">
        <f>'Prof Practice Rating Scale'!A84</f>
        <v>Unsatisfactory</v>
      </c>
    </row>
    <row r="85" spans="14:78" x14ac:dyDescent="0.2">
      <c r="N85" s="207">
        <f>'Prof Practice Rating Scale'!B85</f>
        <v>0.83</v>
      </c>
      <c r="O85" s="208" t="str">
        <f>'Prof Practice Rating Scale'!A85</f>
        <v>Unsatisfactory</v>
      </c>
      <c r="P85" s="33" t="str">
        <f t="shared" si="11"/>
        <v>No Growth or Negative Growth - Does not meet any student growth targets; demonstrates negative growth on one or more measures</v>
      </c>
      <c r="AC85" s="50"/>
      <c r="AU85" s="201">
        <v>8.3000000000000001E-3</v>
      </c>
      <c r="BY85" s="206">
        <f>'Prof Practice Rating Scale'!B85</f>
        <v>0.83</v>
      </c>
      <c r="BZ85" s="43" t="str">
        <f>'Prof Practice Rating Scale'!A85</f>
        <v>Unsatisfactory</v>
      </c>
    </row>
    <row r="86" spans="14:78" x14ac:dyDescent="0.2">
      <c r="N86" s="207">
        <f>'Prof Practice Rating Scale'!B86</f>
        <v>0.84</v>
      </c>
      <c r="O86" s="208" t="str">
        <f>'Prof Practice Rating Scale'!A86</f>
        <v>Unsatisfactory</v>
      </c>
      <c r="P86" s="33" t="str">
        <f t="shared" si="11"/>
        <v>No Growth or Negative Growth - Does not meet any student growth targets; demonstrates negative growth on one or more measures</v>
      </c>
      <c r="AC86" s="50"/>
      <c r="AU86" s="201">
        <v>8.3999999999999995E-3</v>
      </c>
      <c r="BY86" s="206">
        <f>'Prof Practice Rating Scale'!B86</f>
        <v>0.84</v>
      </c>
      <c r="BZ86" s="43" t="str">
        <f>'Prof Practice Rating Scale'!A86</f>
        <v>Unsatisfactory</v>
      </c>
    </row>
    <row r="87" spans="14:78" x14ac:dyDescent="0.2">
      <c r="N87" s="207">
        <f>'Prof Practice Rating Scale'!B87</f>
        <v>0.85</v>
      </c>
      <c r="O87" s="208" t="str">
        <f>'Prof Practice Rating Scale'!A87</f>
        <v>Unsatisfactory</v>
      </c>
      <c r="P87" s="33" t="str">
        <f t="shared" si="11"/>
        <v>No Growth or Negative Growth - Does not meet any student growth targets; demonstrates negative growth on one or more measures</v>
      </c>
      <c r="AC87" s="50"/>
      <c r="AU87" s="201">
        <v>8.5000000000000006E-3</v>
      </c>
      <c r="BY87" s="206">
        <f>'Prof Practice Rating Scale'!B87</f>
        <v>0.85</v>
      </c>
      <c r="BZ87" s="43" t="str">
        <f>'Prof Practice Rating Scale'!A87</f>
        <v>Unsatisfactory</v>
      </c>
    </row>
    <row r="88" spans="14:78" x14ac:dyDescent="0.2">
      <c r="N88" s="207">
        <f>'Prof Practice Rating Scale'!B88</f>
        <v>0.86</v>
      </c>
      <c r="O88" s="208" t="str">
        <f>'Prof Practice Rating Scale'!A88</f>
        <v>Unsatisfactory</v>
      </c>
      <c r="P88" s="33" t="str">
        <f t="shared" si="11"/>
        <v>No Growth or Negative Growth - Does not meet any student growth targets; demonstrates negative growth on one or more measures</v>
      </c>
      <c r="AC88" s="50"/>
      <c r="AU88" s="201">
        <v>8.6E-3</v>
      </c>
      <c r="BY88" s="206">
        <f>'Prof Practice Rating Scale'!B88</f>
        <v>0.86</v>
      </c>
      <c r="BZ88" s="43" t="str">
        <f>'Prof Practice Rating Scale'!A88</f>
        <v>Unsatisfactory</v>
      </c>
    </row>
    <row r="89" spans="14:78" x14ac:dyDescent="0.2">
      <c r="N89" s="207">
        <f>'Prof Practice Rating Scale'!B89</f>
        <v>0.87</v>
      </c>
      <c r="O89" s="208" t="str">
        <f>'Prof Practice Rating Scale'!A89</f>
        <v>Unsatisfactory</v>
      </c>
      <c r="P89" s="33" t="str">
        <f t="shared" si="11"/>
        <v>No Growth or Negative Growth - Does not meet any student growth targets; demonstrates negative growth on one or more measures</v>
      </c>
      <c r="AC89" s="50"/>
      <c r="AU89" s="201">
        <v>8.6999999999999994E-3</v>
      </c>
      <c r="BY89" s="206">
        <f>'Prof Practice Rating Scale'!B89</f>
        <v>0.87</v>
      </c>
      <c r="BZ89" s="43" t="str">
        <f>'Prof Practice Rating Scale'!A89</f>
        <v>Unsatisfactory</v>
      </c>
    </row>
    <row r="90" spans="14:78" x14ac:dyDescent="0.2">
      <c r="N90" s="207">
        <f>'Prof Practice Rating Scale'!B90</f>
        <v>0.88</v>
      </c>
      <c r="O90" s="208" t="str">
        <f>'Prof Practice Rating Scale'!A90</f>
        <v>Unsatisfactory</v>
      </c>
      <c r="P90" s="33" t="str">
        <f t="shared" si="11"/>
        <v>No Growth or Negative Growth - Does not meet any student growth targets; demonstrates negative growth on one or more measures</v>
      </c>
      <c r="AC90" s="50"/>
      <c r="AU90" s="201">
        <v>8.8000000000000005E-3</v>
      </c>
      <c r="BY90" s="206">
        <f>'Prof Practice Rating Scale'!B90</f>
        <v>0.88</v>
      </c>
      <c r="BZ90" s="43" t="str">
        <f>'Prof Practice Rating Scale'!A90</f>
        <v>Unsatisfactory</v>
      </c>
    </row>
    <row r="91" spans="14:78" x14ac:dyDescent="0.2">
      <c r="N91" s="207">
        <f>'Prof Practice Rating Scale'!B91</f>
        <v>0.89</v>
      </c>
      <c r="O91" s="208" t="str">
        <f>'Prof Practice Rating Scale'!A91</f>
        <v>Unsatisfactory</v>
      </c>
      <c r="P91" s="33" t="str">
        <f t="shared" si="11"/>
        <v>No Growth or Negative Growth - Does not meet any student growth targets; demonstrates negative growth on one or more measures</v>
      </c>
      <c r="AC91" s="50"/>
      <c r="AU91" s="201">
        <v>8.8999999999999999E-3</v>
      </c>
      <c r="BY91" s="206">
        <f>'Prof Practice Rating Scale'!B91</f>
        <v>0.89</v>
      </c>
      <c r="BZ91" s="43" t="str">
        <f>'Prof Practice Rating Scale'!A91</f>
        <v>Unsatisfactory</v>
      </c>
    </row>
    <row r="92" spans="14:78" x14ac:dyDescent="0.2">
      <c r="N92" s="207">
        <f>'Prof Practice Rating Scale'!B92</f>
        <v>0.9</v>
      </c>
      <c r="O92" s="208" t="str">
        <f>'Prof Practice Rating Scale'!A92</f>
        <v>Unsatisfactory</v>
      </c>
      <c r="P92" s="33" t="str">
        <f t="shared" si="11"/>
        <v>No Growth or Negative Growth - Does not meet any student growth targets; demonstrates negative growth on one or more measures</v>
      </c>
      <c r="AC92" s="50"/>
      <c r="AU92" s="201">
        <v>8.9999999999999993E-3</v>
      </c>
      <c r="BY92" s="206">
        <f>'Prof Practice Rating Scale'!B92</f>
        <v>0.9</v>
      </c>
      <c r="BZ92" s="43" t="str">
        <f>'Prof Practice Rating Scale'!A92</f>
        <v>Unsatisfactory</v>
      </c>
    </row>
    <row r="93" spans="14:78" x14ac:dyDescent="0.2">
      <c r="N93" s="207">
        <f>'Prof Practice Rating Scale'!B93</f>
        <v>0.91</v>
      </c>
      <c r="O93" s="208" t="str">
        <f>'Prof Practice Rating Scale'!A93</f>
        <v>Unsatisfactory</v>
      </c>
      <c r="P93" s="33" t="str">
        <f t="shared" si="11"/>
        <v>No Growth or Negative Growth - Does not meet any student growth targets; demonstrates negative growth on one or more measures</v>
      </c>
      <c r="AC93" s="50"/>
      <c r="AU93" s="201">
        <v>9.1000000000000004E-3</v>
      </c>
      <c r="BY93" s="206">
        <f>'Prof Practice Rating Scale'!B93</f>
        <v>0.91</v>
      </c>
      <c r="BZ93" s="43" t="str">
        <f>'Prof Practice Rating Scale'!A93</f>
        <v>Unsatisfactory</v>
      </c>
    </row>
    <row r="94" spans="14:78" x14ac:dyDescent="0.2">
      <c r="N94" s="207">
        <f>'Prof Practice Rating Scale'!B94</f>
        <v>0.92</v>
      </c>
      <c r="O94" s="208" t="str">
        <f>'Prof Practice Rating Scale'!A94</f>
        <v>Unsatisfactory</v>
      </c>
      <c r="P94" s="33" t="str">
        <f t="shared" si="11"/>
        <v>No Growth or Negative Growth - Does not meet any student growth targets; demonstrates negative growth on one or more measures</v>
      </c>
      <c r="AC94" s="50"/>
      <c r="AU94" s="201">
        <v>9.1999999999999998E-3</v>
      </c>
      <c r="BY94" s="206">
        <f>'Prof Practice Rating Scale'!B94</f>
        <v>0.92</v>
      </c>
      <c r="BZ94" s="43" t="str">
        <f>'Prof Practice Rating Scale'!A94</f>
        <v>Unsatisfactory</v>
      </c>
    </row>
    <row r="95" spans="14:78" x14ac:dyDescent="0.2">
      <c r="N95" s="207">
        <f>'Prof Practice Rating Scale'!B95</f>
        <v>0.93</v>
      </c>
      <c r="O95" s="208" t="str">
        <f>'Prof Practice Rating Scale'!A95</f>
        <v>Unsatisfactory</v>
      </c>
      <c r="P95" s="33" t="str">
        <f t="shared" si="11"/>
        <v>No Growth or Negative Growth - Does not meet any student growth targets; demonstrates negative growth on one or more measures</v>
      </c>
      <c r="AC95" s="50"/>
      <c r="AU95" s="201">
        <v>9.2999999999999992E-3</v>
      </c>
      <c r="BY95" s="206">
        <f>'Prof Practice Rating Scale'!B95</f>
        <v>0.93</v>
      </c>
      <c r="BZ95" s="43" t="str">
        <f>'Prof Practice Rating Scale'!A95</f>
        <v>Unsatisfactory</v>
      </c>
    </row>
    <row r="96" spans="14:78" x14ac:dyDescent="0.2">
      <c r="N96" s="207">
        <f>'Prof Practice Rating Scale'!B96</f>
        <v>0.94</v>
      </c>
      <c r="O96" s="208" t="str">
        <f>'Prof Practice Rating Scale'!A96</f>
        <v>Unsatisfactory</v>
      </c>
      <c r="P96" s="33" t="str">
        <f t="shared" si="11"/>
        <v>No Growth or Negative Growth - Does not meet any student growth targets; demonstrates negative growth on one or more measures</v>
      </c>
      <c r="AC96" s="50"/>
      <c r="AU96" s="201">
        <v>9.4000000000000004E-3</v>
      </c>
      <c r="BY96" s="206">
        <f>'Prof Practice Rating Scale'!B96</f>
        <v>0.94</v>
      </c>
      <c r="BZ96" s="43" t="str">
        <f>'Prof Practice Rating Scale'!A96</f>
        <v>Unsatisfactory</v>
      </c>
    </row>
    <row r="97" spans="14:78" x14ac:dyDescent="0.2">
      <c r="N97" s="207">
        <f>'Prof Practice Rating Scale'!B97</f>
        <v>0.95</v>
      </c>
      <c r="O97" s="208" t="str">
        <f>'Prof Practice Rating Scale'!A97</f>
        <v>Unsatisfactory</v>
      </c>
      <c r="P97" s="33" t="str">
        <f t="shared" si="11"/>
        <v>No Growth or Negative Growth - Does not meet any student growth targets; demonstrates negative growth on one or more measures</v>
      </c>
      <c r="AC97" s="50"/>
      <c r="AU97" s="201">
        <v>9.4999999999999998E-3</v>
      </c>
      <c r="BY97" s="206">
        <f>'Prof Practice Rating Scale'!B97</f>
        <v>0.95</v>
      </c>
      <c r="BZ97" s="43" t="str">
        <f>'Prof Practice Rating Scale'!A97</f>
        <v>Unsatisfactory</v>
      </c>
    </row>
    <row r="98" spans="14:78" x14ac:dyDescent="0.2">
      <c r="N98" s="207">
        <f>'Prof Practice Rating Scale'!B98</f>
        <v>0.96</v>
      </c>
      <c r="O98" s="208" t="str">
        <f>'Prof Practice Rating Scale'!A98</f>
        <v>Unsatisfactory</v>
      </c>
      <c r="P98" s="33" t="str">
        <f t="shared" si="11"/>
        <v>No Growth or Negative Growth - Does not meet any student growth targets; demonstrates negative growth on one or more measures</v>
      </c>
      <c r="AC98" s="50"/>
      <c r="AU98" s="201">
        <v>9.5999999999999992E-3</v>
      </c>
      <c r="BY98" s="206">
        <f>'Prof Practice Rating Scale'!B98</f>
        <v>0.96</v>
      </c>
      <c r="BZ98" s="43" t="str">
        <f>'Prof Practice Rating Scale'!A98</f>
        <v>Unsatisfactory</v>
      </c>
    </row>
    <row r="99" spans="14:78" x14ac:dyDescent="0.2">
      <c r="N99" s="207">
        <f>'Prof Practice Rating Scale'!B99</f>
        <v>0.97</v>
      </c>
      <c r="O99" s="208" t="str">
        <f>'Prof Practice Rating Scale'!A99</f>
        <v>Unsatisfactory</v>
      </c>
      <c r="P99" s="33" t="str">
        <f t="shared" si="11"/>
        <v>No Growth or Negative Growth - Does not meet any student growth targets; demonstrates negative growth on one or more measures</v>
      </c>
      <c r="AC99" s="50"/>
      <c r="AU99" s="201">
        <v>9.7000000000000003E-3</v>
      </c>
      <c r="BY99" s="206">
        <f>'Prof Practice Rating Scale'!B99</f>
        <v>0.97</v>
      </c>
      <c r="BZ99" s="43" t="str">
        <f>'Prof Practice Rating Scale'!A99</f>
        <v>Unsatisfactory</v>
      </c>
    </row>
    <row r="100" spans="14:78" x14ac:dyDescent="0.2">
      <c r="N100" s="207">
        <f>'Prof Practice Rating Scale'!B100</f>
        <v>0.98</v>
      </c>
      <c r="O100" s="208" t="str">
        <f>'Prof Practice Rating Scale'!A100</f>
        <v>Unsatisfactory</v>
      </c>
      <c r="P100" s="33" t="str">
        <f t="shared" si="11"/>
        <v>No Growth or Negative Growth - Does not meet any student growth targets; demonstrates negative growth on one or more measures</v>
      </c>
      <c r="AC100" s="50"/>
      <c r="AU100" s="201">
        <v>9.7999999999999997E-3</v>
      </c>
      <c r="BY100" s="206">
        <f>'Prof Practice Rating Scale'!B100</f>
        <v>0.98</v>
      </c>
      <c r="BZ100" s="43" t="str">
        <f>'Prof Practice Rating Scale'!A100</f>
        <v>Unsatisfactory</v>
      </c>
    </row>
    <row r="101" spans="14:78" x14ac:dyDescent="0.2">
      <c r="N101" s="207">
        <f>'Prof Practice Rating Scale'!B101</f>
        <v>0.99</v>
      </c>
      <c r="O101" s="208" t="str">
        <f>'Prof Practice Rating Scale'!A101</f>
        <v>Unsatisfactory</v>
      </c>
      <c r="P101" s="33" t="str">
        <f t="shared" si="11"/>
        <v>No Growth or Negative Growth - Does not meet any student growth targets; demonstrates negative growth on one or more measures</v>
      </c>
      <c r="AC101" s="50"/>
      <c r="AU101" s="201">
        <v>9.9000000000000008E-3</v>
      </c>
      <c r="BY101" s="206">
        <f>'Prof Practice Rating Scale'!B101</f>
        <v>0.99</v>
      </c>
      <c r="BZ101" s="43" t="str">
        <f>'Prof Practice Rating Scale'!A101</f>
        <v>Unsatisfactory</v>
      </c>
    </row>
    <row r="102" spans="14:78" x14ac:dyDescent="0.2">
      <c r="N102" s="207">
        <f>'Prof Practice Rating Scale'!B102</f>
        <v>1</v>
      </c>
      <c r="O102" s="208" t="str">
        <f>'Prof Practice Rating Scale'!A102</f>
        <v>Unsatisfactory</v>
      </c>
      <c r="P102" s="33" t="str">
        <f t="shared" si="11"/>
        <v>No Growth or Negative Growth - Does not meet any student growth targets; demonstrates negative growth on one or more measures</v>
      </c>
      <c r="AC102" s="50"/>
      <c r="AU102" s="201">
        <v>0.01</v>
      </c>
      <c r="BY102" s="206">
        <f>'Prof Practice Rating Scale'!B102</f>
        <v>1</v>
      </c>
      <c r="BZ102" s="43" t="str">
        <f>'Prof Practice Rating Scale'!A102</f>
        <v>Unsatisfactory</v>
      </c>
    </row>
    <row r="103" spans="14:78" x14ac:dyDescent="0.2">
      <c r="N103" s="207">
        <f>'Prof Practice Rating Scale'!B103</f>
        <v>1.01</v>
      </c>
      <c r="O103" s="208" t="str">
        <f>'Prof Practice Rating Scale'!A103</f>
        <v>Unsatisfactory</v>
      </c>
      <c r="P103" s="33" t="str">
        <f t="shared" si="11"/>
        <v>No Growth or Negative Growth - Does not meet any student growth targets; demonstrates negative growth on one or more measures</v>
      </c>
      <c r="AC103" s="50"/>
      <c r="AU103" s="201">
        <v>1.01E-2</v>
      </c>
      <c r="BY103" s="206">
        <f>'Prof Practice Rating Scale'!B103</f>
        <v>1.01</v>
      </c>
      <c r="BZ103" s="43" t="str">
        <f>'Prof Practice Rating Scale'!A103</f>
        <v>Unsatisfactory</v>
      </c>
    </row>
    <row r="104" spans="14:78" x14ac:dyDescent="0.2">
      <c r="N104" s="207">
        <f>'Prof Practice Rating Scale'!B104</f>
        <v>1.02</v>
      </c>
      <c r="O104" s="208" t="str">
        <f>'Prof Practice Rating Scale'!A104</f>
        <v>Unsatisfactory</v>
      </c>
      <c r="P104" s="33" t="str">
        <f t="shared" si="11"/>
        <v>No Growth or Negative Growth - Does not meet any student growth targets; demonstrates negative growth on one or more measures</v>
      </c>
      <c r="AC104" s="50"/>
      <c r="AU104" s="201">
        <v>1.0200000000000001E-2</v>
      </c>
      <c r="BY104" s="206">
        <f>'Prof Practice Rating Scale'!B104</f>
        <v>1.02</v>
      </c>
      <c r="BZ104" s="43" t="str">
        <f>'Prof Practice Rating Scale'!A104</f>
        <v>Unsatisfactory</v>
      </c>
    </row>
    <row r="105" spans="14:78" x14ac:dyDescent="0.2">
      <c r="N105" s="207">
        <f>'Prof Practice Rating Scale'!B105</f>
        <v>1.03</v>
      </c>
      <c r="O105" s="208" t="str">
        <f>'Prof Practice Rating Scale'!A105</f>
        <v>Unsatisfactory</v>
      </c>
      <c r="P105" s="33" t="str">
        <f t="shared" si="11"/>
        <v>No Growth or Negative Growth - Does not meet any student growth targets; demonstrates negative growth on one or more measures</v>
      </c>
      <c r="AC105" s="50"/>
      <c r="AU105" s="201">
        <v>1.03E-2</v>
      </c>
      <c r="BY105" s="206">
        <f>'Prof Practice Rating Scale'!B105</f>
        <v>1.03</v>
      </c>
      <c r="BZ105" s="43" t="str">
        <f>'Prof Practice Rating Scale'!A105</f>
        <v>Unsatisfactory</v>
      </c>
    </row>
    <row r="106" spans="14:78" x14ac:dyDescent="0.2">
      <c r="N106" s="207">
        <f>'Prof Practice Rating Scale'!B106</f>
        <v>1.04</v>
      </c>
      <c r="O106" s="208" t="str">
        <f>'Prof Practice Rating Scale'!A106</f>
        <v>Unsatisfactory</v>
      </c>
      <c r="P106" s="33" t="str">
        <f t="shared" si="11"/>
        <v>No Growth or Negative Growth - Does not meet any student growth targets; demonstrates negative growth on one or more measures</v>
      </c>
      <c r="AC106" s="50"/>
      <c r="AU106" s="201">
        <v>1.04E-2</v>
      </c>
      <c r="BY106" s="206">
        <f>'Prof Practice Rating Scale'!B106</f>
        <v>1.04</v>
      </c>
      <c r="BZ106" s="43" t="str">
        <f>'Prof Practice Rating Scale'!A106</f>
        <v>Unsatisfactory</v>
      </c>
    </row>
    <row r="107" spans="14:78" x14ac:dyDescent="0.2">
      <c r="N107" s="207">
        <f>'Prof Practice Rating Scale'!B107</f>
        <v>1.05</v>
      </c>
      <c r="O107" s="208" t="str">
        <f>'Prof Practice Rating Scale'!A107</f>
        <v>Unsatisfactory</v>
      </c>
      <c r="P107" s="33" t="str">
        <f t="shared" si="11"/>
        <v>No Growth or Negative Growth - Does not meet any student growth targets; demonstrates negative growth on one or more measures</v>
      </c>
      <c r="AC107" s="50"/>
      <c r="AU107" s="201">
        <v>1.0500000000000001E-2</v>
      </c>
      <c r="BY107" s="206">
        <f>'Prof Practice Rating Scale'!B107</f>
        <v>1.05</v>
      </c>
      <c r="BZ107" s="43" t="str">
        <f>'Prof Practice Rating Scale'!A107</f>
        <v>Unsatisfactory</v>
      </c>
    </row>
    <row r="108" spans="14:78" x14ac:dyDescent="0.2">
      <c r="N108" s="207">
        <f>'Prof Practice Rating Scale'!B108</f>
        <v>1.06</v>
      </c>
      <c r="O108" s="208" t="str">
        <f>'Prof Practice Rating Scale'!A108</f>
        <v>Unsatisfactory</v>
      </c>
      <c r="P108" s="33" t="str">
        <f t="shared" si="11"/>
        <v>No Growth or Negative Growth - Does not meet any student growth targets; demonstrates negative growth on one or more measures</v>
      </c>
      <c r="AC108" s="50"/>
      <c r="AU108" s="201">
        <v>1.06E-2</v>
      </c>
      <c r="BY108" s="206">
        <f>'Prof Practice Rating Scale'!B108</f>
        <v>1.06</v>
      </c>
      <c r="BZ108" s="43" t="str">
        <f>'Prof Practice Rating Scale'!A108</f>
        <v>Unsatisfactory</v>
      </c>
    </row>
    <row r="109" spans="14:78" x14ac:dyDescent="0.2">
      <c r="N109" s="207">
        <f>'Prof Practice Rating Scale'!B109</f>
        <v>1.07</v>
      </c>
      <c r="O109" s="208" t="str">
        <f>'Prof Practice Rating Scale'!A109</f>
        <v>Unsatisfactory</v>
      </c>
      <c r="P109" s="33" t="str">
        <f t="shared" si="11"/>
        <v>No Growth or Negative Growth - Does not meet any student growth targets; demonstrates negative growth on one or more measures</v>
      </c>
      <c r="AC109" s="50"/>
      <c r="AU109" s="201">
        <v>1.0699999999999999E-2</v>
      </c>
      <c r="BY109" s="206">
        <f>'Prof Practice Rating Scale'!B109</f>
        <v>1.07</v>
      </c>
      <c r="BZ109" s="43" t="str">
        <f>'Prof Practice Rating Scale'!A109</f>
        <v>Unsatisfactory</v>
      </c>
    </row>
    <row r="110" spans="14:78" x14ac:dyDescent="0.2">
      <c r="N110" s="207">
        <f>'Prof Practice Rating Scale'!B110</f>
        <v>1.08</v>
      </c>
      <c r="O110" s="208" t="str">
        <f>'Prof Practice Rating Scale'!A110</f>
        <v>Unsatisfactory</v>
      </c>
      <c r="P110" s="33" t="str">
        <f t="shared" si="11"/>
        <v>No Growth or Negative Growth - Does not meet any student growth targets; demonstrates negative growth on one or more measures</v>
      </c>
      <c r="AC110" s="50"/>
      <c r="AU110" s="201">
        <v>1.0800000000000001E-2</v>
      </c>
      <c r="BY110" s="206">
        <f>'Prof Practice Rating Scale'!B110</f>
        <v>1.08</v>
      </c>
      <c r="BZ110" s="43" t="str">
        <f>'Prof Practice Rating Scale'!A110</f>
        <v>Unsatisfactory</v>
      </c>
    </row>
    <row r="111" spans="14:78" x14ac:dyDescent="0.2">
      <c r="N111" s="207">
        <f>'Prof Practice Rating Scale'!B111</f>
        <v>1.0900000000000001</v>
      </c>
      <c r="O111" s="208" t="str">
        <f>'Prof Practice Rating Scale'!A111</f>
        <v>Unsatisfactory</v>
      </c>
      <c r="P111" s="33" t="str">
        <f t="shared" si="11"/>
        <v>No Growth or Negative Growth - Does not meet any student growth targets; demonstrates negative growth on one or more measures</v>
      </c>
      <c r="AC111" s="50"/>
      <c r="AU111" s="201">
        <v>1.09E-2</v>
      </c>
      <c r="BY111" s="206">
        <f>'Prof Practice Rating Scale'!B111</f>
        <v>1.0900000000000001</v>
      </c>
      <c r="BZ111" s="43" t="str">
        <f>'Prof Practice Rating Scale'!A111</f>
        <v>Unsatisfactory</v>
      </c>
    </row>
    <row r="112" spans="14:78" x14ac:dyDescent="0.2">
      <c r="N112" s="207">
        <f>'Prof Practice Rating Scale'!B112</f>
        <v>1.1000000000000001</v>
      </c>
      <c r="O112" s="208" t="str">
        <f>'Prof Practice Rating Scale'!A112</f>
        <v>Unsatisfactory</v>
      </c>
      <c r="P112" s="33" t="str">
        <f t="shared" si="11"/>
        <v>No Growth or Negative Growth - Does not meet any student growth targets; demonstrates negative growth on one or more measures</v>
      </c>
      <c r="AC112" s="50"/>
      <c r="AU112" s="201">
        <v>1.0999999999999999E-2</v>
      </c>
      <c r="BY112" s="206">
        <f>'Prof Practice Rating Scale'!B112</f>
        <v>1.1000000000000001</v>
      </c>
      <c r="BZ112" s="43" t="str">
        <f>'Prof Practice Rating Scale'!A112</f>
        <v>Unsatisfactory</v>
      </c>
    </row>
    <row r="113" spans="14:78" x14ac:dyDescent="0.2">
      <c r="N113" s="207">
        <f>'Prof Practice Rating Scale'!B113</f>
        <v>1.1100000000000001</v>
      </c>
      <c r="O113" s="208" t="str">
        <f>'Prof Practice Rating Scale'!A113</f>
        <v>Unsatisfactory</v>
      </c>
      <c r="P113" s="33" t="str">
        <f t="shared" si="11"/>
        <v>No Growth or Negative Growth - Does not meet any student growth targets; demonstrates negative growth on one or more measures</v>
      </c>
      <c r="AC113" s="50"/>
      <c r="AU113" s="201">
        <v>1.11E-2</v>
      </c>
      <c r="BY113" s="206">
        <f>'Prof Practice Rating Scale'!B113</f>
        <v>1.1100000000000001</v>
      </c>
      <c r="BZ113" s="43" t="str">
        <f>'Prof Practice Rating Scale'!A113</f>
        <v>Unsatisfactory</v>
      </c>
    </row>
    <row r="114" spans="14:78" x14ac:dyDescent="0.2">
      <c r="N114" s="207">
        <f>'Prof Practice Rating Scale'!B114</f>
        <v>1.1200000000000001</v>
      </c>
      <c r="O114" s="208" t="str">
        <f>'Prof Practice Rating Scale'!A114</f>
        <v>Unsatisfactory</v>
      </c>
      <c r="P114" s="33" t="str">
        <f t="shared" si="11"/>
        <v>No Growth or Negative Growth - Does not meet any student growth targets; demonstrates negative growth on one or more measures</v>
      </c>
      <c r="AC114" s="50"/>
      <c r="AU114" s="201">
        <v>1.12E-2</v>
      </c>
      <c r="BY114" s="206">
        <f>'Prof Practice Rating Scale'!B114</f>
        <v>1.1200000000000001</v>
      </c>
      <c r="BZ114" s="43" t="str">
        <f>'Prof Practice Rating Scale'!A114</f>
        <v>Unsatisfactory</v>
      </c>
    </row>
    <row r="115" spans="14:78" x14ac:dyDescent="0.2">
      <c r="N115" s="207">
        <f>'Prof Practice Rating Scale'!B115</f>
        <v>1.1299999999999999</v>
      </c>
      <c r="O115" s="208" t="str">
        <f>'Prof Practice Rating Scale'!A115</f>
        <v>Unsatisfactory</v>
      </c>
      <c r="P115" s="33" t="str">
        <f t="shared" si="11"/>
        <v>No Growth or Negative Growth - Does not meet any student growth targets; demonstrates negative growth on one or more measures</v>
      </c>
      <c r="AC115" s="50"/>
      <c r="AU115" s="201">
        <v>1.1299999999999999E-2</v>
      </c>
      <c r="BY115" s="206">
        <f>'Prof Practice Rating Scale'!B115</f>
        <v>1.1299999999999999</v>
      </c>
      <c r="BZ115" s="43" t="str">
        <f>'Prof Practice Rating Scale'!A115</f>
        <v>Unsatisfactory</v>
      </c>
    </row>
    <row r="116" spans="14:78" x14ac:dyDescent="0.2">
      <c r="N116" s="207">
        <f>'Prof Practice Rating Scale'!B116</f>
        <v>1.1399999999999999</v>
      </c>
      <c r="O116" s="208" t="str">
        <f>'Prof Practice Rating Scale'!A116</f>
        <v>Unsatisfactory</v>
      </c>
      <c r="P116" s="33" t="str">
        <f t="shared" si="11"/>
        <v>No Growth or Negative Growth - Does not meet any student growth targets; demonstrates negative growth on one or more measures</v>
      </c>
      <c r="AC116" s="50"/>
      <c r="AU116" s="201">
        <v>1.14E-2</v>
      </c>
      <c r="BY116" s="206">
        <f>'Prof Practice Rating Scale'!B116</f>
        <v>1.1399999999999999</v>
      </c>
      <c r="BZ116" s="43" t="str">
        <f>'Prof Practice Rating Scale'!A116</f>
        <v>Unsatisfactory</v>
      </c>
    </row>
    <row r="117" spans="14:78" x14ac:dyDescent="0.2">
      <c r="N117" s="207">
        <f>'Prof Practice Rating Scale'!B117</f>
        <v>1.1499999999999999</v>
      </c>
      <c r="O117" s="208" t="str">
        <f>'Prof Practice Rating Scale'!A117</f>
        <v>Unsatisfactory</v>
      </c>
      <c r="P117" s="33" t="str">
        <f t="shared" si="11"/>
        <v>No Growth or Negative Growth - Does not meet any student growth targets; demonstrates negative growth on one or more measures</v>
      </c>
      <c r="AC117" s="50"/>
      <c r="AU117" s="201">
        <v>1.15E-2</v>
      </c>
      <c r="BY117" s="206">
        <f>'Prof Practice Rating Scale'!B117</f>
        <v>1.1499999999999999</v>
      </c>
      <c r="BZ117" s="43" t="str">
        <f>'Prof Practice Rating Scale'!A117</f>
        <v>Unsatisfactory</v>
      </c>
    </row>
    <row r="118" spans="14:78" x14ac:dyDescent="0.2">
      <c r="N118" s="207">
        <f>'Prof Practice Rating Scale'!B118</f>
        <v>1.1599999999999999</v>
      </c>
      <c r="O118" s="208" t="str">
        <f>'Prof Practice Rating Scale'!A118</f>
        <v>Unsatisfactory</v>
      </c>
      <c r="P118" s="33" t="str">
        <f t="shared" si="11"/>
        <v>No Growth or Negative Growth - Does not meet any student growth targets; demonstrates negative growth on one or more measures</v>
      </c>
      <c r="AC118" s="50"/>
      <c r="AU118" s="201">
        <v>1.1599999999999999E-2</v>
      </c>
      <c r="BY118" s="206">
        <f>'Prof Practice Rating Scale'!B118</f>
        <v>1.1599999999999999</v>
      </c>
      <c r="BZ118" s="43" t="str">
        <f>'Prof Practice Rating Scale'!A118</f>
        <v>Unsatisfactory</v>
      </c>
    </row>
    <row r="119" spans="14:78" x14ac:dyDescent="0.2">
      <c r="N119" s="207">
        <f>'Prof Practice Rating Scale'!B119</f>
        <v>1.17</v>
      </c>
      <c r="O119" s="208" t="str">
        <f>'Prof Practice Rating Scale'!A119</f>
        <v>Unsatisfactory</v>
      </c>
      <c r="P119" s="33" t="str">
        <f t="shared" si="11"/>
        <v>No Growth or Negative Growth - Does not meet any student growth targets; demonstrates negative growth on one or more measures</v>
      </c>
      <c r="AC119" s="50"/>
      <c r="AU119" s="201">
        <v>1.17E-2</v>
      </c>
      <c r="BY119" s="206">
        <f>'Prof Practice Rating Scale'!B119</f>
        <v>1.17</v>
      </c>
      <c r="BZ119" s="43" t="str">
        <f>'Prof Practice Rating Scale'!A119</f>
        <v>Unsatisfactory</v>
      </c>
    </row>
    <row r="120" spans="14:78" x14ac:dyDescent="0.2">
      <c r="N120" s="207">
        <f>'Prof Practice Rating Scale'!B120</f>
        <v>1.18</v>
      </c>
      <c r="O120" s="208" t="str">
        <f>'Prof Practice Rating Scale'!A120</f>
        <v>Unsatisfactory</v>
      </c>
      <c r="P120" s="33" t="str">
        <f t="shared" si="11"/>
        <v>No Growth or Negative Growth - Does not meet any student growth targets; demonstrates negative growth on one or more measures</v>
      </c>
      <c r="AC120" s="50"/>
      <c r="AU120" s="201">
        <v>1.18E-2</v>
      </c>
      <c r="BY120" s="206">
        <f>'Prof Practice Rating Scale'!B120</f>
        <v>1.18</v>
      </c>
      <c r="BZ120" s="43" t="str">
        <f>'Prof Practice Rating Scale'!A120</f>
        <v>Unsatisfactory</v>
      </c>
    </row>
    <row r="121" spans="14:78" x14ac:dyDescent="0.2">
      <c r="N121" s="207">
        <f>'Prof Practice Rating Scale'!B121</f>
        <v>1.19</v>
      </c>
      <c r="O121" s="208" t="str">
        <f>'Prof Practice Rating Scale'!A121</f>
        <v>Unsatisfactory</v>
      </c>
      <c r="P121" s="33" t="str">
        <f t="shared" si="11"/>
        <v>No Growth or Negative Growth - Does not meet any student growth targets; demonstrates negative growth on one or more measures</v>
      </c>
      <c r="AC121" s="50"/>
      <c r="AU121" s="201">
        <v>1.1900000000000001E-2</v>
      </c>
      <c r="BY121" s="206">
        <f>'Prof Practice Rating Scale'!B121</f>
        <v>1.19</v>
      </c>
      <c r="BZ121" s="43" t="str">
        <f>'Prof Practice Rating Scale'!A121</f>
        <v>Unsatisfactory</v>
      </c>
    </row>
    <row r="122" spans="14:78" x14ac:dyDescent="0.2">
      <c r="N122" s="207">
        <f>'Prof Practice Rating Scale'!B122</f>
        <v>1.2</v>
      </c>
      <c r="O122" s="208" t="str">
        <f>'Prof Practice Rating Scale'!A122</f>
        <v>Unsatisfactory</v>
      </c>
      <c r="P122" s="33" t="str">
        <f t="shared" si="11"/>
        <v>No Growth or Negative Growth - Does not meet any student growth targets; demonstrates negative growth on one or more measures</v>
      </c>
      <c r="AC122" s="50"/>
      <c r="AU122" s="201">
        <v>1.2E-2</v>
      </c>
      <c r="BY122" s="206">
        <f>'Prof Practice Rating Scale'!B122</f>
        <v>1.2</v>
      </c>
      <c r="BZ122" s="43" t="str">
        <f>'Prof Practice Rating Scale'!A122</f>
        <v>Unsatisfactory</v>
      </c>
    </row>
    <row r="123" spans="14:78" x14ac:dyDescent="0.2">
      <c r="N123" s="207">
        <f>'Prof Practice Rating Scale'!B123</f>
        <v>1.21</v>
      </c>
      <c r="O123" s="208" t="str">
        <f>'Prof Practice Rating Scale'!A123</f>
        <v>Unsatisfactory</v>
      </c>
      <c r="P123" s="33" t="str">
        <f t="shared" si="11"/>
        <v>No Growth or Negative Growth - Does not meet any student growth targets; demonstrates negative growth on one or more measures</v>
      </c>
      <c r="AC123" s="50"/>
      <c r="AU123" s="201">
        <v>1.21E-2</v>
      </c>
      <c r="BY123" s="206">
        <f>'Prof Practice Rating Scale'!B123</f>
        <v>1.21</v>
      </c>
      <c r="BZ123" s="43" t="str">
        <f>'Prof Practice Rating Scale'!A123</f>
        <v>Unsatisfactory</v>
      </c>
    </row>
    <row r="124" spans="14:78" x14ac:dyDescent="0.2">
      <c r="N124" s="207">
        <f>'Prof Practice Rating Scale'!B124</f>
        <v>1.22</v>
      </c>
      <c r="O124" s="208" t="str">
        <f>'Prof Practice Rating Scale'!A124</f>
        <v>Unsatisfactory</v>
      </c>
      <c r="P124" s="33" t="str">
        <f t="shared" si="11"/>
        <v>No Growth or Negative Growth - Does not meet any student growth targets; demonstrates negative growth on one or more measures</v>
      </c>
      <c r="AC124" s="50"/>
      <c r="AU124" s="201">
        <v>1.2200000000000001E-2</v>
      </c>
      <c r="BY124" s="206">
        <f>'Prof Practice Rating Scale'!B124</f>
        <v>1.22</v>
      </c>
      <c r="BZ124" s="43" t="str">
        <f>'Prof Practice Rating Scale'!A124</f>
        <v>Unsatisfactory</v>
      </c>
    </row>
    <row r="125" spans="14:78" x14ac:dyDescent="0.2">
      <c r="N125" s="207">
        <f>'Prof Practice Rating Scale'!B125</f>
        <v>1.23</v>
      </c>
      <c r="O125" s="208" t="str">
        <f>'Prof Practice Rating Scale'!A125</f>
        <v>Unsatisfactory</v>
      </c>
      <c r="P125" s="33" t="str">
        <f t="shared" si="11"/>
        <v>No Growth or Negative Growth - Does not meet any student growth targets; demonstrates negative growth on one or more measures</v>
      </c>
      <c r="AC125" s="50"/>
      <c r="AU125" s="201">
        <v>1.23E-2</v>
      </c>
      <c r="BY125" s="206">
        <f>'Prof Practice Rating Scale'!B125</f>
        <v>1.23</v>
      </c>
      <c r="BZ125" s="43" t="str">
        <f>'Prof Practice Rating Scale'!A125</f>
        <v>Unsatisfactory</v>
      </c>
    </row>
    <row r="126" spans="14:78" x14ac:dyDescent="0.2">
      <c r="N126" s="207">
        <f>'Prof Practice Rating Scale'!B126</f>
        <v>1.24</v>
      </c>
      <c r="O126" s="208" t="str">
        <f>'Prof Practice Rating Scale'!A126</f>
        <v>Unsatisfactory</v>
      </c>
      <c r="P126" s="33" t="str">
        <f t="shared" si="11"/>
        <v>No Growth or Negative Growth - Does not meet any student growth targets; demonstrates negative growth on one or more measures</v>
      </c>
      <c r="AC126" s="50"/>
      <c r="AU126" s="201">
        <v>1.24E-2</v>
      </c>
      <c r="BY126" s="206">
        <f>'Prof Practice Rating Scale'!B126</f>
        <v>1.24</v>
      </c>
      <c r="BZ126" s="43" t="str">
        <f>'Prof Practice Rating Scale'!A126</f>
        <v>Unsatisfactory</v>
      </c>
    </row>
    <row r="127" spans="14:78" x14ac:dyDescent="0.2">
      <c r="N127" s="207">
        <f>'Prof Practice Rating Scale'!B127</f>
        <v>1.25</v>
      </c>
      <c r="O127" s="208" t="str">
        <f>'Prof Practice Rating Scale'!A127</f>
        <v>Unsatisfactory</v>
      </c>
      <c r="P127" s="33" t="str">
        <f t="shared" si="11"/>
        <v>No Growth or Negative Growth - Does not meet any student growth targets; demonstrates negative growth on one or more measures</v>
      </c>
      <c r="AC127" s="50"/>
      <c r="AU127" s="201">
        <v>1.2500000000000001E-2</v>
      </c>
      <c r="BY127" s="206">
        <f>'Prof Practice Rating Scale'!B127</f>
        <v>1.25</v>
      </c>
      <c r="BZ127" s="43" t="str">
        <f>'Prof Practice Rating Scale'!A127</f>
        <v>Unsatisfactory</v>
      </c>
    </row>
    <row r="128" spans="14:78" x14ac:dyDescent="0.2">
      <c r="N128" s="207">
        <f>'Prof Practice Rating Scale'!B128</f>
        <v>1.26</v>
      </c>
      <c r="O128" s="208" t="str">
        <f>'Prof Practice Rating Scale'!A128</f>
        <v>Unsatisfactory</v>
      </c>
      <c r="P128" s="33" t="str">
        <f t="shared" si="11"/>
        <v>No Growth or Negative Growth - Does not meet any student growth targets; demonstrates negative growth on one or more measures</v>
      </c>
      <c r="AC128" s="50"/>
      <c r="AU128" s="201">
        <v>1.26E-2</v>
      </c>
      <c r="BY128" s="206">
        <f>'Prof Practice Rating Scale'!B128</f>
        <v>1.26</v>
      </c>
      <c r="BZ128" s="43" t="str">
        <f>'Prof Practice Rating Scale'!A128</f>
        <v>Unsatisfactory</v>
      </c>
    </row>
    <row r="129" spans="14:78" x14ac:dyDescent="0.2">
      <c r="N129" s="207">
        <f>'Prof Practice Rating Scale'!B129</f>
        <v>1.27</v>
      </c>
      <c r="O129" s="208" t="str">
        <f>'Prof Practice Rating Scale'!A129</f>
        <v>Unsatisfactory</v>
      </c>
      <c r="P129" s="33" t="str">
        <f t="shared" si="11"/>
        <v>No Growth or Negative Growth - Does not meet any student growth targets; demonstrates negative growth on one or more measures</v>
      </c>
      <c r="AC129" s="50"/>
      <c r="AU129" s="201">
        <v>1.2699999999999999E-2</v>
      </c>
      <c r="BY129" s="206">
        <f>'Prof Practice Rating Scale'!B129</f>
        <v>1.27</v>
      </c>
      <c r="BZ129" s="43" t="str">
        <f>'Prof Practice Rating Scale'!A129</f>
        <v>Unsatisfactory</v>
      </c>
    </row>
    <row r="130" spans="14:78" x14ac:dyDescent="0.2">
      <c r="N130" s="207">
        <f>'Prof Practice Rating Scale'!B130</f>
        <v>1.28</v>
      </c>
      <c r="O130" s="208" t="str">
        <f>'Prof Practice Rating Scale'!A130</f>
        <v>Unsatisfactory</v>
      </c>
      <c r="P130" s="33" t="str">
        <f t="shared" si="11"/>
        <v>No Growth or Negative Growth - Does not meet any student growth targets; demonstrates negative growth on one or more measures</v>
      </c>
      <c r="AC130" s="50"/>
      <c r="AU130" s="201">
        <v>1.2800000000000001E-2</v>
      </c>
      <c r="BY130" s="206">
        <f>'Prof Practice Rating Scale'!B130</f>
        <v>1.28</v>
      </c>
      <c r="BZ130" s="43" t="str">
        <f>'Prof Practice Rating Scale'!A130</f>
        <v>Unsatisfactory</v>
      </c>
    </row>
    <row r="131" spans="14:78" x14ac:dyDescent="0.2">
      <c r="N131" s="207">
        <f>'Prof Practice Rating Scale'!B131</f>
        <v>1.29</v>
      </c>
      <c r="O131" s="208" t="str">
        <f>'Prof Practice Rating Scale'!A131</f>
        <v>Unsatisfactory</v>
      </c>
      <c r="P131" s="33" t="str">
        <f t="shared" ref="P131:P146" si="12">$G$5</f>
        <v>No Growth or Negative Growth - Does not meet any student growth targets; demonstrates negative growth on one or more measures</v>
      </c>
      <c r="AC131" s="50"/>
      <c r="AU131" s="201">
        <v>1.29E-2</v>
      </c>
      <c r="BY131" s="206">
        <f>'Prof Practice Rating Scale'!B131</f>
        <v>1.29</v>
      </c>
      <c r="BZ131" s="43" t="str">
        <f>'Prof Practice Rating Scale'!A131</f>
        <v>Unsatisfactory</v>
      </c>
    </row>
    <row r="132" spans="14:78" x14ac:dyDescent="0.2">
      <c r="N132" s="207">
        <f>'Prof Practice Rating Scale'!B132</f>
        <v>1.3</v>
      </c>
      <c r="O132" s="208" t="str">
        <f>'Prof Practice Rating Scale'!A132</f>
        <v>Unsatisfactory</v>
      </c>
      <c r="P132" s="33" t="str">
        <f t="shared" si="12"/>
        <v>No Growth or Negative Growth - Does not meet any student growth targets; demonstrates negative growth on one or more measures</v>
      </c>
      <c r="AC132" s="50"/>
      <c r="AU132" s="201">
        <v>1.2999999999999999E-2</v>
      </c>
      <c r="BY132" s="206">
        <f>'Prof Practice Rating Scale'!B132</f>
        <v>1.3</v>
      </c>
      <c r="BZ132" s="43" t="str">
        <f>'Prof Practice Rating Scale'!A132</f>
        <v>Unsatisfactory</v>
      </c>
    </row>
    <row r="133" spans="14:78" x14ac:dyDescent="0.2">
      <c r="N133" s="207">
        <f>'Prof Practice Rating Scale'!B133</f>
        <v>1.31</v>
      </c>
      <c r="O133" s="208" t="str">
        <f>'Prof Practice Rating Scale'!A133</f>
        <v>Unsatisfactory</v>
      </c>
      <c r="P133" s="33" t="str">
        <f t="shared" si="12"/>
        <v>No Growth or Negative Growth - Does not meet any student growth targets; demonstrates negative growth on one or more measures</v>
      </c>
      <c r="AC133" s="50"/>
      <c r="AU133" s="201">
        <v>1.3100000000000001E-2</v>
      </c>
      <c r="BY133" s="206">
        <f>'Prof Practice Rating Scale'!B133</f>
        <v>1.31</v>
      </c>
      <c r="BZ133" s="43" t="str">
        <f>'Prof Practice Rating Scale'!A133</f>
        <v>Unsatisfactory</v>
      </c>
    </row>
    <row r="134" spans="14:78" x14ac:dyDescent="0.2">
      <c r="N134" s="207">
        <f>'Prof Practice Rating Scale'!B134</f>
        <v>1.32</v>
      </c>
      <c r="O134" s="208" t="str">
        <f>'Prof Practice Rating Scale'!A134</f>
        <v>Unsatisfactory</v>
      </c>
      <c r="P134" s="33" t="str">
        <f t="shared" si="12"/>
        <v>No Growth or Negative Growth - Does not meet any student growth targets; demonstrates negative growth on one or more measures</v>
      </c>
      <c r="AC134" s="50"/>
      <c r="AU134" s="201">
        <v>1.32E-2</v>
      </c>
      <c r="BY134" s="206">
        <f>'Prof Practice Rating Scale'!B134</f>
        <v>1.32</v>
      </c>
      <c r="BZ134" s="43" t="str">
        <f>'Prof Practice Rating Scale'!A134</f>
        <v>Unsatisfactory</v>
      </c>
    </row>
    <row r="135" spans="14:78" x14ac:dyDescent="0.2">
      <c r="N135" s="207">
        <f>'Prof Practice Rating Scale'!B135</f>
        <v>1.33</v>
      </c>
      <c r="O135" s="208" t="str">
        <f>'Prof Practice Rating Scale'!A135</f>
        <v>Unsatisfactory</v>
      </c>
      <c r="P135" s="33" t="str">
        <f t="shared" si="12"/>
        <v>No Growth or Negative Growth - Does not meet any student growth targets; demonstrates negative growth on one or more measures</v>
      </c>
      <c r="AC135" s="50"/>
      <c r="AU135" s="201">
        <v>1.3299999999999999E-2</v>
      </c>
      <c r="BY135" s="206">
        <f>'Prof Practice Rating Scale'!B135</f>
        <v>1.33</v>
      </c>
      <c r="BZ135" s="43" t="str">
        <f>'Prof Practice Rating Scale'!A135</f>
        <v>Unsatisfactory</v>
      </c>
    </row>
    <row r="136" spans="14:78" x14ac:dyDescent="0.2">
      <c r="N136" s="207">
        <f>'Prof Practice Rating Scale'!B136</f>
        <v>1.34</v>
      </c>
      <c r="O136" s="208" t="str">
        <f>'Prof Practice Rating Scale'!A136</f>
        <v>Unsatisfactory</v>
      </c>
      <c r="P136" s="33" t="str">
        <f t="shared" si="12"/>
        <v>No Growth or Negative Growth - Does not meet any student growth targets; demonstrates negative growth on one or more measures</v>
      </c>
      <c r="AC136" s="50"/>
      <c r="AU136" s="201">
        <v>1.34E-2</v>
      </c>
      <c r="BY136" s="206">
        <f>'Prof Practice Rating Scale'!B136</f>
        <v>1.34</v>
      </c>
      <c r="BZ136" s="43" t="str">
        <f>'Prof Practice Rating Scale'!A136</f>
        <v>Unsatisfactory</v>
      </c>
    </row>
    <row r="137" spans="14:78" x14ac:dyDescent="0.2">
      <c r="N137" s="207">
        <f>'Prof Practice Rating Scale'!B137</f>
        <v>1.35</v>
      </c>
      <c r="O137" s="208" t="str">
        <f>'Prof Practice Rating Scale'!A137</f>
        <v>Unsatisfactory</v>
      </c>
      <c r="P137" s="33" t="str">
        <f t="shared" si="12"/>
        <v>No Growth or Negative Growth - Does not meet any student growth targets; demonstrates negative growth on one or more measures</v>
      </c>
      <c r="AC137" s="50"/>
      <c r="AU137" s="201">
        <v>1.35E-2</v>
      </c>
      <c r="BY137" s="206">
        <f>'Prof Practice Rating Scale'!B137</f>
        <v>1.35</v>
      </c>
      <c r="BZ137" s="43" t="str">
        <f>'Prof Practice Rating Scale'!A137</f>
        <v>Unsatisfactory</v>
      </c>
    </row>
    <row r="138" spans="14:78" x14ac:dyDescent="0.2">
      <c r="N138" s="207">
        <f>'Prof Practice Rating Scale'!B138</f>
        <v>1.36</v>
      </c>
      <c r="O138" s="208" t="str">
        <f>'Prof Practice Rating Scale'!A138</f>
        <v>Unsatisfactory</v>
      </c>
      <c r="P138" s="33" t="str">
        <f t="shared" si="12"/>
        <v>No Growth or Negative Growth - Does not meet any student growth targets; demonstrates negative growth on one or more measures</v>
      </c>
      <c r="AC138" s="50"/>
      <c r="AU138" s="201">
        <v>1.3599999999999999E-2</v>
      </c>
      <c r="BY138" s="206">
        <f>'Prof Practice Rating Scale'!B138</f>
        <v>1.36</v>
      </c>
      <c r="BZ138" s="43" t="str">
        <f>'Prof Practice Rating Scale'!A138</f>
        <v>Unsatisfactory</v>
      </c>
    </row>
    <row r="139" spans="14:78" x14ac:dyDescent="0.2">
      <c r="N139" s="207">
        <f>'Prof Practice Rating Scale'!B139</f>
        <v>1.37</v>
      </c>
      <c r="O139" s="208" t="str">
        <f>'Prof Practice Rating Scale'!A139</f>
        <v>Unsatisfactory</v>
      </c>
      <c r="P139" s="33" t="str">
        <f t="shared" si="12"/>
        <v>No Growth or Negative Growth - Does not meet any student growth targets; demonstrates negative growth on one or more measures</v>
      </c>
      <c r="AC139" s="50"/>
      <c r="AU139" s="201">
        <v>1.37E-2</v>
      </c>
      <c r="BY139" s="206">
        <f>'Prof Practice Rating Scale'!B139</f>
        <v>1.37</v>
      </c>
      <c r="BZ139" s="43" t="str">
        <f>'Prof Practice Rating Scale'!A139</f>
        <v>Unsatisfactory</v>
      </c>
    </row>
    <row r="140" spans="14:78" x14ac:dyDescent="0.2">
      <c r="N140" s="207">
        <f>'Prof Practice Rating Scale'!B140</f>
        <v>1.38</v>
      </c>
      <c r="O140" s="208" t="str">
        <f>'Prof Practice Rating Scale'!A140</f>
        <v>Unsatisfactory</v>
      </c>
      <c r="P140" s="33" t="str">
        <f t="shared" si="12"/>
        <v>No Growth or Negative Growth - Does not meet any student growth targets; demonstrates negative growth on one or more measures</v>
      </c>
      <c r="AC140" s="50"/>
      <c r="AU140" s="201">
        <v>1.38E-2</v>
      </c>
      <c r="BY140" s="206">
        <f>'Prof Practice Rating Scale'!B140</f>
        <v>1.38</v>
      </c>
      <c r="BZ140" s="43" t="str">
        <f>'Prof Practice Rating Scale'!A140</f>
        <v>Unsatisfactory</v>
      </c>
    </row>
    <row r="141" spans="14:78" x14ac:dyDescent="0.2">
      <c r="N141" s="207">
        <f>'Prof Practice Rating Scale'!B141</f>
        <v>1.39</v>
      </c>
      <c r="O141" s="208" t="str">
        <f>'Prof Practice Rating Scale'!A141</f>
        <v>Unsatisfactory</v>
      </c>
      <c r="P141" s="33" t="str">
        <f t="shared" si="12"/>
        <v>No Growth or Negative Growth - Does not meet any student growth targets; demonstrates negative growth on one or more measures</v>
      </c>
      <c r="AC141" s="50"/>
      <c r="AU141" s="201">
        <v>1.3899999999999999E-2</v>
      </c>
      <c r="BY141" s="206">
        <f>'Prof Practice Rating Scale'!B141</f>
        <v>1.39</v>
      </c>
      <c r="BZ141" s="43" t="str">
        <f>'Prof Practice Rating Scale'!A141</f>
        <v>Unsatisfactory</v>
      </c>
    </row>
    <row r="142" spans="14:78" x14ac:dyDescent="0.2">
      <c r="N142" s="207">
        <f>'Prof Practice Rating Scale'!B142</f>
        <v>1.4</v>
      </c>
      <c r="O142" s="208" t="str">
        <f>'Prof Practice Rating Scale'!A142</f>
        <v>Unsatisfactory</v>
      </c>
      <c r="P142" s="33" t="str">
        <f t="shared" si="12"/>
        <v>No Growth or Negative Growth - Does not meet any student growth targets; demonstrates negative growth on one or more measures</v>
      </c>
      <c r="AC142" s="50"/>
      <c r="AU142" s="201">
        <v>1.4E-2</v>
      </c>
      <c r="BY142" s="206">
        <f>'Prof Practice Rating Scale'!B142</f>
        <v>1.4</v>
      </c>
      <c r="BZ142" s="43" t="str">
        <f>'Prof Practice Rating Scale'!A142</f>
        <v>Unsatisfactory</v>
      </c>
    </row>
    <row r="143" spans="14:78" x14ac:dyDescent="0.2">
      <c r="N143" s="207">
        <f>'Prof Practice Rating Scale'!B143</f>
        <v>1.41</v>
      </c>
      <c r="O143" s="208" t="str">
        <f>'Prof Practice Rating Scale'!A143</f>
        <v>Unsatisfactory</v>
      </c>
      <c r="P143" s="33" t="str">
        <f t="shared" si="12"/>
        <v>No Growth or Negative Growth - Does not meet any student growth targets; demonstrates negative growth on one or more measures</v>
      </c>
      <c r="AC143" s="50"/>
      <c r="AU143" s="201">
        <v>1.41E-2</v>
      </c>
      <c r="BY143" s="206">
        <f>'Prof Practice Rating Scale'!B143</f>
        <v>1.41</v>
      </c>
      <c r="BZ143" s="43" t="str">
        <f>'Prof Practice Rating Scale'!A143</f>
        <v>Unsatisfactory</v>
      </c>
    </row>
    <row r="144" spans="14:78" x14ac:dyDescent="0.2">
      <c r="N144" s="207">
        <f>'Prof Practice Rating Scale'!B144</f>
        <v>1.42</v>
      </c>
      <c r="O144" s="208" t="str">
        <f>'Prof Practice Rating Scale'!A144</f>
        <v>Unsatisfactory</v>
      </c>
      <c r="P144" s="33" t="str">
        <f t="shared" si="12"/>
        <v>No Growth or Negative Growth - Does not meet any student growth targets; demonstrates negative growth on one or more measures</v>
      </c>
      <c r="AC144" s="50"/>
      <c r="AU144" s="201">
        <v>1.4200000000000001E-2</v>
      </c>
      <c r="BY144" s="206">
        <f>'Prof Practice Rating Scale'!B144</f>
        <v>1.42</v>
      </c>
      <c r="BZ144" s="43" t="str">
        <f>'Prof Practice Rating Scale'!A144</f>
        <v>Unsatisfactory</v>
      </c>
    </row>
    <row r="145" spans="14:78" x14ac:dyDescent="0.2">
      <c r="N145" s="207">
        <f>'Prof Practice Rating Scale'!B145</f>
        <v>1.43</v>
      </c>
      <c r="O145" s="208" t="str">
        <f>'Prof Practice Rating Scale'!A145</f>
        <v>Unsatisfactory</v>
      </c>
      <c r="P145" s="33" t="str">
        <f t="shared" si="12"/>
        <v>No Growth or Negative Growth - Does not meet any student growth targets; demonstrates negative growth on one or more measures</v>
      </c>
      <c r="AC145" s="50"/>
      <c r="AU145" s="201">
        <v>1.43E-2</v>
      </c>
      <c r="BY145" s="206">
        <f>'Prof Practice Rating Scale'!B145</f>
        <v>1.43</v>
      </c>
      <c r="BZ145" s="43" t="str">
        <f>'Prof Practice Rating Scale'!A145</f>
        <v>Unsatisfactory</v>
      </c>
    </row>
    <row r="146" spans="14:78" x14ac:dyDescent="0.2">
      <c r="N146" s="207">
        <f>'Prof Practice Rating Scale'!B146</f>
        <v>1.44</v>
      </c>
      <c r="O146" s="208" t="str">
        <f>'Prof Practice Rating Scale'!A146</f>
        <v>Unsatisfactory</v>
      </c>
      <c r="P146" s="33" t="str">
        <f t="shared" si="12"/>
        <v>No Growth or Negative Growth - Does not meet any student growth targets; demonstrates negative growth on one or more measures</v>
      </c>
      <c r="AC146" s="50"/>
      <c r="AU146" s="201">
        <v>1.44E-2</v>
      </c>
      <c r="BY146" s="206">
        <f>'Prof Practice Rating Scale'!B146</f>
        <v>1.44</v>
      </c>
      <c r="BZ146" s="43" t="str">
        <f>'Prof Practice Rating Scale'!A146</f>
        <v>Unsatisfactory</v>
      </c>
    </row>
    <row r="147" spans="14:78" x14ac:dyDescent="0.2">
      <c r="N147" s="207">
        <f>'Prof Practice Rating Scale'!B147</f>
        <v>1.45</v>
      </c>
      <c r="O147" s="208" t="str">
        <f>'Prof Practice Rating Scale'!A147</f>
        <v>Basic</v>
      </c>
      <c r="P147" s="33" t="str">
        <f>$G$4</f>
        <v>Minimal Growth - Meets only 1 or 2 student growth targets; has no more than one measure with negative growth results</v>
      </c>
      <c r="AC147" s="50"/>
      <c r="AU147" s="201">
        <v>1.4500000000000001E-2</v>
      </c>
      <c r="BY147" s="206">
        <f>'Prof Practice Rating Scale'!B147</f>
        <v>1.45</v>
      </c>
      <c r="BZ147" s="43" t="str">
        <f>'Prof Practice Rating Scale'!A147</f>
        <v>Basic</v>
      </c>
    </row>
    <row r="148" spans="14:78" x14ac:dyDescent="0.2">
      <c r="N148" s="207">
        <f>'Prof Practice Rating Scale'!B148</f>
        <v>1.46</v>
      </c>
      <c r="O148" s="208" t="str">
        <f>'Prof Practice Rating Scale'!A148</f>
        <v>Basic</v>
      </c>
      <c r="P148" s="33" t="str">
        <f t="shared" ref="P148:P211" si="13">$G$4</f>
        <v>Minimal Growth - Meets only 1 or 2 student growth targets; has no more than one measure with negative growth results</v>
      </c>
      <c r="AC148" s="50"/>
      <c r="AU148" s="201">
        <v>1.46E-2</v>
      </c>
      <c r="BY148" s="206">
        <f>'Prof Practice Rating Scale'!B148</f>
        <v>1.46</v>
      </c>
      <c r="BZ148" s="43" t="str">
        <f>'Prof Practice Rating Scale'!A148</f>
        <v>Basic</v>
      </c>
    </row>
    <row r="149" spans="14:78" x14ac:dyDescent="0.2">
      <c r="N149" s="207">
        <f>'Prof Practice Rating Scale'!B149</f>
        <v>1.47</v>
      </c>
      <c r="O149" s="208" t="str">
        <f>'Prof Practice Rating Scale'!A149</f>
        <v>Basic</v>
      </c>
      <c r="P149" s="33" t="str">
        <f t="shared" si="13"/>
        <v>Minimal Growth - Meets only 1 or 2 student growth targets; has no more than one measure with negative growth results</v>
      </c>
      <c r="AC149" s="50"/>
      <c r="AU149" s="201">
        <v>1.47E-2</v>
      </c>
      <c r="BY149" s="206">
        <f>'Prof Practice Rating Scale'!B149</f>
        <v>1.47</v>
      </c>
      <c r="BZ149" s="43" t="str">
        <f>'Prof Practice Rating Scale'!A149</f>
        <v>Basic</v>
      </c>
    </row>
    <row r="150" spans="14:78" x14ac:dyDescent="0.2">
      <c r="N150" s="207">
        <f>'Prof Practice Rating Scale'!B150</f>
        <v>1.48</v>
      </c>
      <c r="O150" s="208" t="str">
        <f>'Prof Practice Rating Scale'!A150</f>
        <v>Basic</v>
      </c>
      <c r="P150" s="33" t="str">
        <f t="shared" si="13"/>
        <v>Minimal Growth - Meets only 1 or 2 student growth targets; has no more than one measure with negative growth results</v>
      </c>
      <c r="AC150" s="50"/>
      <c r="AU150" s="201">
        <v>1.4800000000000001E-2</v>
      </c>
      <c r="BY150" s="206">
        <f>'Prof Practice Rating Scale'!B150</f>
        <v>1.48</v>
      </c>
      <c r="BZ150" s="43" t="str">
        <f>'Prof Practice Rating Scale'!A150</f>
        <v>Basic</v>
      </c>
    </row>
    <row r="151" spans="14:78" x14ac:dyDescent="0.2">
      <c r="N151" s="207">
        <f>'Prof Practice Rating Scale'!B151</f>
        <v>1.49</v>
      </c>
      <c r="O151" s="208" t="str">
        <f>'Prof Practice Rating Scale'!A151</f>
        <v>Basic</v>
      </c>
      <c r="P151" s="33" t="str">
        <f t="shared" si="13"/>
        <v>Minimal Growth - Meets only 1 or 2 student growth targets; has no more than one measure with negative growth results</v>
      </c>
      <c r="AC151" s="50"/>
      <c r="AU151" s="201">
        <v>1.49E-2</v>
      </c>
      <c r="BY151" s="206">
        <f>'Prof Practice Rating Scale'!B151</f>
        <v>1.49</v>
      </c>
      <c r="BZ151" s="43" t="str">
        <f>'Prof Practice Rating Scale'!A151</f>
        <v>Basic</v>
      </c>
    </row>
    <row r="152" spans="14:78" x14ac:dyDescent="0.2">
      <c r="N152" s="207">
        <f>'Prof Practice Rating Scale'!B152</f>
        <v>1.5</v>
      </c>
      <c r="O152" s="208" t="str">
        <f>'Prof Practice Rating Scale'!A152</f>
        <v>Basic</v>
      </c>
      <c r="P152" s="33" t="str">
        <f t="shared" si="13"/>
        <v>Minimal Growth - Meets only 1 or 2 student growth targets; has no more than one measure with negative growth results</v>
      </c>
      <c r="AC152" s="50"/>
      <c r="AU152" s="201">
        <v>1.4999999999999999E-2</v>
      </c>
      <c r="BY152" s="206">
        <f>'Prof Practice Rating Scale'!B152</f>
        <v>1.5</v>
      </c>
      <c r="BZ152" s="43" t="str">
        <f>'Prof Practice Rating Scale'!A152</f>
        <v>Basic</v>
      </c>
    </row>
    <row r="153" spans="14:78" x14ac:dyDescent="0.2">
      <c r="N153" s="207">
        <f>'Prof Practice Rating Scale'!B153</f>
        <v>1.51</v>
      </c>
      <c r="O153" s="208" t="str">
        <f>'Prof Practice Rating Scale'!A153</f>
        <v>Basic</v>
      </c>
      <c r="P153" s="33" t="str">
        <f t="shared" si="13"/>
        <v>Minimal Growth - Meets only 1 or 2 student growth targets; has no more than one measure with negative growth results</v>
      </c>
      <c r="AC153" s="50"/>
      <c r="AU153" s="201">
        <v>1.5100000000000001E-2</v>
      </c>
      <c r="BY153" s="206">
        <f>'Prof Practice Rating Scale'!B153</f>
        <v>1.51</v>
      </c>
      <c r="BZ153" s="43" t="str">
        <f>'Prof Practice Rating Scale'!A153</f>
        <v>Basic</v>
      </c>
    </row>
    <row r="154" spans="14:78" x14ac:dyDescent="0.2">
      <c r="N154" s="207">
        <f>'Prof Practice Rating Scale'!B154</f>
        <v>1.52</v>
      </c>
      <c r="O154" s="208" t="str">
        <f>'Prof Practice Rating Scale'!A154</f>
        <v>Basic</v>
      </c>
      <c r="P154" s="33" t="str">
        <f t="shared" si="13"/>
        <v>Minimal Growth - Meets only 1 or 2 student growth targets; has no more than one measure with negative growth results</v>
      </c>
      <c r="AC154" s="50"/>
      <c r="AU154" s="201">
        <v>1.52E-2</v>
      </c>
      <c r="BY154" s="206">
        <f>'Prof Practice Rating Scale'!B154</f>
        <v>1.52</v>
      </c>
      <c r="BZ154" s="43" t="str">
        <f>'Prof Practice Rating Scale'!A154</f>
        <v>Basic</v>
      </c>
    </row>
    <row r="155" spans="14:78" x14ac:dyDescent="0.2">
      <c r="N155" s="207">
        <f>'Prof Practice Rating Scale'!B155</f>
        <v>1.53</v>
      </c>
      <c r="O155" s="208" t="str">
        <f>'Prof Practice Rating Scale'!A155</f>
        <v>Basic</v>
      </c>
      <c r="P155" s="33" t="str">
        <f t="shared" si="13"/>
        <v>Minimal Growth - Meets only 1 or 2 student growth targets; has no more than one measure with negative growth results</v>
      </c>
      <c r="AC155" s="50"/>
      <c r="AU155" s="201">
        <v>1.5299999999999999E-2</v>
      </c>
      <c r="BY155" s="206">
        <f>'Prof Practice Rating Scale'!B155</f>
        <v>1.53</v>
      </c>
      <c r="BZ155" s="43" t="str">
        <f>'Prof Practice Rating Scale'!A155</f>
        <v>Basic</v>
      </c>
    </row>
    <row r="156" spans="14:78" x14ac:dyDescent="0.2">
      <c r="N156" s="207">
        <f>'Prof Practice Rating Scale'!B156</f>
        <v>1.54</v>
      </c>
      <c r="O156" s="208" t="str">
        <f>'Prof Practice Rating Scale'!A156</f>
        <v>Basic</v>
      </c>
      <c r="P156" s="33" t="str">
        <f t="shared" si="13"/>
        <v>Minimal Growth - Meets only 1 or 2 student growth targets; has no more than one measure with negative growth results</v>
      </c>
      <c r="AC156" s="50"/>
      <c r="AU156" s="201">
        <v>1.54E-2</v>
      </c>
      <c r="BY156" s="206">
        <f>'Prof Practice Rating Scale'!B156</f>
        <v>1.54</v>
      </c>
      <c r="BZ156" s="43" t="str">
        <f>'Prof Practice Rating Scale'!A156</f>
        <v>Basic</v>
      </c>
    </row>
    <row r="157" spans="14:78" x14ac:dyDescent="0.2">
      <c r="N157" s="207">
        <f>'Prof Practice Rating Scale'!B157</f>
        <v>1.55</v>
      </c>
      <c r="O157" s="208" t="str">
        <f>'Prof Practice Rating Scale'!A157</f>
        <v>Basic</v>
      </c>
      <c r="P157" s="33" t="str">
        <f t="shared" si="13"/>
        <v>Minimal Growth - Meets only 1 or 2 student growth targets; has no more than one measure with negative growth results</v>
      </c>
      <c r="AC157" s="50"/>
      <c r="AU157" s="201">
        <v>1.55E-2</v>
      </c>
      <c r="BY157" s="206">
        <f>'Prof Practice Rating Scale'!B157</f>
        <v>1.55</v>
      </c>
      <c r="BZ157" s="43" t="str">
        <f>'Prof Practice Rating Scale'!A157</f>
        <v>Basic</v>
      </c>
    </row>
    <row r="158" spans="14:78" x14ac:dyDescent="0.2">
      <c r="N158" s="207">
        <f>'Prof Practice Rating Scale'!B158</f>
        <v>1.56</v>
      </c>
      <c r="O158" s="208" t="str">
        <f>'Prof Practice Rating Scale'!A158</f>
        <v>Basic</v>
      </c>
      <c r="P158" s="33" t="str">
        <f t="shared" si="13"/>
        <v>Minimal Growth - Meets only 1 or 2 student growth targets; has no more than one measure with negative growth results</v>
      </c>
      <c r="AC158" s="50"/>
      <c r="AU158" s="201">
        <v>1.5599999999999999E-2</v>
      </c>
      <c r="BY158" s="206">
        <f>'Prof Practice Rating Scale'!B158</f>
        <v>1.56</v>
      </c>
      <c r="BZ158" s="43" t="str">
        <f>'Prof Practice Rating Scale'!A158</f>
        <v>Basic</v>
      </c>
    </row>
    <row r="159" spans="14:78" x14ac:dyDescent="0.2">
      <c r="N159" s="207">
        <f>'Prof Practice Rating Scale'!B159</f>
        <v>1.57</v>
      </c>
      <c r="O159" s="208" t="str">
        <f>'Prof Practice Rating Scale'!A159</f>
        <v>Basic</v>
      </c>
      <c r="P159" s="33" t="str">
        <f t="shared" si="13"/>
        <v>Minimal Growth - Meets only 1 or 2 student growth targets; has no more than one measure with negative growth results</v>
      </c>
      <c r="AC159" s="50"/>
      <c r="AU159" s="201">
        <v>1.5699999999999999E-2</v>
      </c>
      <c r="BY159" s="206">
        <f>'Prof Practice Rating Scale'!B159</f>
        <v>1.57</v>
      </c>
      <c r="BZ159" s="43" t="str">
        <f>'Prof Practice Rating Scale'!A159</f>
        <v>Basic</v>
      </c>
    </row>
    <row r="160" spans="14:78" x14ac:dyDescent="0.2">
      <c r="N160" s="207">
        <f>'Prof Practice Rating Scale'!B160</f>
        <v>1.58</v>
      </c>
      <c r="O160" s="208" t="str">
        <f>'Prof Practice Rating Scale'!A160</f>
        <v>Basic</v>
      </c>
      <c r="P160" s="33" t="str">
        <f t="shared" si="13"/>
        <v>Minimal Growth - Meets only 1 or 2 student growth targets; has no more than one measure with negative growth results</v>
      </c>
      <c r="AC160" s="50"/>
      <c r="AU160" s="201">
        <v>1.5800000000000002E-2</v>
      </c>
      <c r="BY160" s="206">
        <f>'Prof Practice Rating Scale'!B160</f>
        <v>1.58</v>
      </c>
      <c r="BZ160" s="43" t="str">
        <f>'Prof Practice Rating Scale'!A160</f>
        <v>Basic</v>
      </c>
    </row>
    <row r="161" spans="14:78" x14ac:dyDescent="0.2">
      <c r="N161" s="207">
        <f>'Prof Practice Rating Scale'!B161</f>
        <v>1.59</v>
      </c>
      <c r="O161" s="208" t="str">
        <f>'Prof Practice Rating Scale'!A161</f>
        <v>Basic</v>
      </c>
      <c r="P161" s="33" t="str">
        <f t="shared" si="13"/>
        <v>Minimal Growth - Meets only 1 or 2 student growth targets; has no more than one measure with negative growth results</v>
      </c>
      <c r="AC161" s="50"/>
      <c r="AU161" s="201">
        <v>1.5900000000000001E-2</v>
      </c>
      <c r="BY161" s="206">
        <f>'Prof Practice Rating Scale'!B161</f>
        <v>1.59</v>
      </c>
      <c r="BZ161" s="43" t="str">
        <f>'Prof Practice Rating Scale'!A161</f>
        <v>Basic</v>
      </c>
    </row>
    <row r="162" spans="14:78" x14ac:dyDescent="0.2">
      <c r="N162" s="207">
        <f>'Prof Practice Rating Scale'!B162</f>
        <v>1.6</v>
      </c>
      <c r="O162" s="208" t="str">
        <f>'Prof Practice Rating Scale'!A162</f>
        <v>Basic</v>
      </c>
      <c r="P162" s="33" t="str">
        <f t="shared" si="13"/>
        <v>Minimal Growth - Meets only 1 or 2 student growth targets; has no more than one measure with negative growth results</v>
      </c>
      <c r="AC162" s="50"/>
      <c r="AU162" s="201">
        <v>1.6E-2</v>
      </c>
      <c r="BY162" s="206">
        <f>'Prof Practice Rating Scale'!B162</f>
        <v>1.6</v>
      </c>
      <c r="BZ162" s="43" t="str">
        <f>'Prof Practice Rating Scale'!A162</f>
        <v>Basic</v>
      </c>
    </row>
    <row r="163" spans="14:78" x14ac:dyDescent="0.2">
      <c r="N163" s="207">
        <f>'Prof Practice Rating Scale'!B163</f>
        <v>1.61</v>
      </c>
      <c r="O163" s="208" t="str">
        <f>'Prof Practice Rating Scale'!A163</f>
        <v>Basic</v>
      </c>
      <c r="P163" s="33" t="str">
        <f t="shared" si="13"/>
        <v>Minimal Growth - Meets only 1 or 2 student growth targets; has no more than one measure with negative growth results</v>
      </c>
      <c r="AC163" s="50"/>
      <c r="AU163" s="201">
        <v>1.61E-2</v>
      </c>
      <c r="BY163" s="206">
        <f>'Prof Practice Rating Scale'!B163</f>
        <v>1.61</v>
      </c>
      <c r="BZ163" s="43" t="str">
        <f>'Prof Practice Rating Scale'!A163</f>
        <v>Basic</v>
      </c>
    </row>
    <row r="164" spans="14:78" x14ac:dyDescent="0.2">
      <c r="N164" s="207">
        <f>'Prof Practice Rating Scale'!B164</f>
        <v>1.62</v>
      </c>
      <c r="O164" s="208" t="str">
        <f>'Prof Practice Rating Scale'!A164</f>
        <v>Basic</v>
      </c>
      <c r="P164" s="33" t="str">
        <f t="shared" si="13"/>
        <v>Minimal Growth - Meets only 1 or 2 student growth targets; has no more than one measure with negative growth results</v>
      </c>
      <c r="AC164" s="50"/>
      <c r="AU164" s="201">
        <v>1.6199999999999999E-2</v>
      </c>
      <c r="BY164" s="206">
        <f>'Prof Practice Rating Scale'!B164</f>
        <v>1.62</v>
      </c>
      <c r="BZ164" s="43" t="str">
        <f>'Prof Practice Rating Scale'!A164</f>
        <v>Basic</v>
      </c>
    </row>
    <row r="165" spans="14:78" x14ac:dyDescent="0.2">
      <c r="N165" s="207">
        <f>'Prof Practice Rating Scale'!B165</f>
        <v>1.63</v>
      </c>
      <c r="O165" s="208" t="str">
        <f>'Prof Practice Rating Scale'!A165</f>
        <v>Basic</v>
      </c>
      <c r="P165" s="33" t="str">
        <f t="shared" si="13"/>
        <v>Minimal Growth - Meets only 1 or 2 student growth targets; has no more than one measure with negative growth results</v>
      </c>
      <c r="AC165" s="50"/>
      <c r="AU165" s="201">
        <v>1.6299999999999999E-2</v>
      </c>
      <c r="BY165" s="206">
        <f>'Prof Practice Rating Scale'!B165</f>
        <v>1.63</v>
      </c>
      <c r="BZ165" s="43" t="str">
        <f>'Prof Practice Rating Scale'!A165</f>
        <v>Basic</v>
      </c>
    </row>
    <row r="166" spans="14:78" x14ac:dyDescent="0.2">
      <c r="N166" s="207">
        <f>'Prof Practice Rating Scale'!B166</f>
        <v>1.64</v>
      </c>
      <c r="O166" s="208" t="str">
        <f>'Prof Practice Rating Scale'!A166</f>
        <v>Basic</v>
      </c>
      <c r="P166" s="33" t="str">
        <f t="shared" si="13"/>
        <v>Minimal Growth - Meets only 1 or 2 student growth targets; has no more than one measure with negative growth results</v>
      </c>
      <c r="AC166" s="50"/>
      <c r="AU166" s="201">
        <v>1.6400000000000001E-2</v>
      </c>
      <c r="BY166" s="206">
        <f>'Prof Practice Rating Scale'!B166</f>
        <v>1.64</v>
      </c>
      <c r="BZ166" s="43" t="str">
        <f>'Prof Practice Rating Scale'!A166</f>
        <v>Basic</v>
      </c>
    </row>
    <row r="167" spans="14:78" x14ac:dyDescent="0.2">
      <c r="N167" s="207">
        <f>'Prof Practice Rating Scale'!B167</f>
        <v>1.65</v>
      </c>
      <c r="O167" s="208" t="str">
        <f>'Prof Practice Rating Scale'!A167</f>
        <v>Basic</v>
      </c>
      <c r="P167" s="33" t="str">
        <f t="shared" si="13"/>
        <v>Minimal Growth - Meets only 1 or 2 student growth targets; has no more than one measure with negative growth results</v>
      </c>
      <c r="AC167" s="50"/>
      <c r="AU167" s="201">
        <v>1.6500000000000001E-2</v>
      </c>
      <c r="BY167" s="206">
        <f>'Prof Practice Rating Scale'!B167</f>
        <v>1.65</v>
      </c>
      <c r="BZ167" s="43" t="str">
        <f>'Prof Practice Rating Scale'!A167</f>
        <v>Basic</v>
      </c>
    </row>
    <row r="168" spans="14:78" x14ac:dyDescent="0.2">
      <c r="N168" s="207">
        <f>'Prof Practice Rating Scale'!B168</f>
        <v>1.66</v>
      </c>
      <c r="O168" s="208" t="str">
        <f>'Prof Practice Rating Scale'!A168</f>
        <v>Basic</v>
      </c>
      <c r="P168" s="33" t="str">
        <f t="shared" si="13"/>
        <v>Minimal Growth - Meets only 1 or 2 student growth targets; has no more than one measure with negative growth results</v>
      </c>
      <c r="AC168" s="50"/>
      <c r="AU168" s="201">
        <v>1.66E-2</v>
      </c>
      <c r="BY168" s="206">
        <f>'Prof Practice Rating Scale'!B168</f>
        <v>1.66</v>
      </c>
      <c r="BZ168" s="43" t="str">
        <f>'Prof Practice Rating Scale'!A168</f>
        <v>Basic</v>
      </c>
    </row>
    <row r="169" spans="14:78" x14ac:dyDescent="0.2">
      <c r="N169" s="207">
        <f>'Prof Practice Rating Scale'!B169</f>
        <v>1.67</v>
      </c>
      <c r="O169" s="208" t="str">
        <f>'Prof Practice Rating Scale'!A169</f>
        <v>Basic</v>
      </c>
      <c r="P169" s="33" t="str">
        <f t="shared" si="13"/>
        <v>Minimal Growth - Meets only 1 or 2 student growth targets; has no more than one measure with negative growth results</v>
      </c>
      <c r="AC169" s="50"/>
      <c r="AU169" s="201">
        <v>1.67E-2</v>
      </c>
      <c r="BY169" s="206">
        <f>'Prof Practice Rating Scale'!B169</f>
        <v>1.67</v>
      </c>
      <c r="BZ169" s="43" t="str">
        <f>'Prof Practice Rating Scale'!A169</f>
        <v>Basic</v>
      </c>
    </row>
    <row r="170" spans="14:78" x14ac:dyDescent="0.2">
      <c r="N170" s="207">
        <f>'Prof Practice Rating Scale'!B170</f>
        <v>1.68</v>
      </c>
      <c r="O170" s="208" t="str">
        <f>'Prof Practice Rating Scale'!A170</f>
        <v>Basic</v>
      </c>
      <c r="P170" s="33" t="str">
        <f t="shared" si="13"/>
        <v>Minimal Growth - Meets only 1 or 2 student growth targets; has no more than one measure with negative growth results</v>
      </c>
      <c r="AC170" s="50"/>
      <c r="AU170" s="201">
        <v>1.6799999999999999E-2</v>
      </c>
      <c r="BY170" s="206">
        <f>'Prof Practice Rating Scale'!B170</f>
        <v>1.68</v>
      </c>
      <c r="BZ170" s="43" t="str">
        <f>'Prof Practice Rating Scale'!A170</f>
        <v>Basic</v>
      </c>
    </row>
    <row r="171" spans="14:78" x14ac:dyDescent="0.2">
      <c r="N171" s="207">
        <f>'Prof Practice Rating Scale'!B171</f>
        <v>1.69</v>
      </c>
      <c r="O171" s="208" t="str">
        <f>'Prof Practice Rating Scale'!A171</f>
        <v>Basic</v>
      </c>
      <c r="P171" s="33" t="str">
        <f t="shared" si="13"/>
        <v>Minimal Growth - Meets only 1 or 2 student growth targets; has no more than one measure with negative growth results</v>
      </c>
      <c r="AC171" s="50"/>
      <c r="AU171" s="201">
        <v>1.6899999999999998E-2</v>
      </c>
      <c r="BY171" s="206">
        <f>'Prof Practice Rating Scale'!B171</f>
        <v>1.69</v>
      </c>
      <c r="BZ171" s="43" t="str">
        <f>'Prof Practice Rating Scale'!A171</f>
        <v>Basic</v>
      </c>
    </row>
    <row r="172" spans="14:78" x14ac:dyDescent="0.2">
      <c r="N172" s="207">
        <f>'Prof Practice Rating Scale'!B172</f>
        <v>1.7</v>
      </c>
      <c r="O172" s="208" t="str">
        <f>'Prof Practice Rating Scale'!A172</f>
        <v>Basic</v>
      </c>
      <c r="P172" s="33" t="str">
        <f t="shared" si="13"/>
        <v>Minimal Growth - Meets only 1 or 2 student growth targets; has no more than one measure with negative growth results</v>
      </c>
      <c r="AC172" s="50"/>
      <c r="AU172" s="201">
        <v>1.7000000000000001E-2</v>
      </c>
      <c r="BY172" s="206">
        <f>'Prof Practice Rating Scale'!B172</f>
        <v>1.7</v>
      </c>
      <c r="BZ172" s="43" t="str">
        <f>'Prof Practice Rating Scale'!A172</f>
        <v>Basic</v>
      </c>
    </row>
    <row r="173" spans="14:78" x14ac:dyDescent="0.2">
      <c r="N173" s="207">
        <f>'Prof Practice Rating Scale'!B173</f>
        <v>1.71</v>
      </c>
      <c r="O173" s="208" t="str">
        <f>'Prof Practice Rating Scale'!A173</f>
        <v>Basic</v>
      </c>
      <c r="P173" s="33" t="str">
        <f t="shared" si="13"/>
        <v>Minimal Growth - Meets only 1 or 2 student growth targets; has no more than one measure with negative growth results</v>
      </c>
      <c r="AC173" s="50"/>
      <c r="AU173" s="201">
        <v>1.7100000000000001E-2</v>
      </c>
      <c r="BY173" s="206">
        <f>'Prof Practice Rating Scale'!B173</f>
        <v>1.71</v>
      </c>
      <c r="BZ173" s="43" t="str">
        <f>'Prof Practice Rating Scale'!A173</f>
        <v>Basic</v>
      </c>
    </row>
    <row r="174" spans="14:78" x14ac:dyDescent="0.2">
      <c r="N174" s="207">
        <f>'Prof Practice Rating Scale'!B174</f>
        <v>1.72</v>
      </c>
      <c r="O174" s="208" t="str">
        <f>'Prof Practice Rating Scale'!A174</f>
        <v>Basic</v>
      </c>
      <c r="P174" s="33" t="str">
        <f t="shared" si="13"/>
        <v>Minimal Growth - Meets only 1 or 2 student growth targets; has no more than one measure with negative growth results</v>
      </c>
      <c r="AC174" s="50"/>
      <c r="AU174" s="201">
        <v>1.72E-2</v>
      </c>
      <c r="BY174" s="206">
        <f>'Prof Practice Rating Scale'!B174</f>
        <v>1.72</v>
      </c>
      <c r="BZ174" s="43" t="str">
        <f>'Prof Practice Rating Scale'!A174</f>
        <v>Basic</v>
      </c>
    </row>
    <row r="175" spans="14:78" x14ac:dyDescent="0.2">
      <c r="N175" s="207">
        <f>'Prof Practice Rating Scale'!B175</f>
        <v>1.73</v>
      </c>
      <c r="O175" s="208" t="str">
        <f>'Prof Practice Rating Scale'!A175</f>
        <v>Basic</v>
      </c>
      <c r="P175" s="33" t="str">
        <f t="shared" si="13"/>
        <v>Minimal Growth - Meets only 1 or 2 student growth targets; has no more than one measure with negative growth results</v>
      </c>
      <c r="AC175" s="50"/>
      <c r="AU175" s="201">
        <v>1.7299999999999999E-2</v>
      </c>
      <c r="BY175" s="206">
        <f>'Prof Practice Rating Scale'!B175</f>
        <v>1.73</v>
      </c>
      <c r="BZ175" s="43" t="str">
        <f>'Prof Practice Rating Scale'!A175</f>
        <v>Basic</v>
      </c>
    </row>
    <row r="176" spans="14:78" x14ac:dyDescent="0.2">
      <c r="N176" s="207">
        <f>'Prof Practice Rating Scale'!B176</f>
        <v>1.74</v>
      </c>
      <c r="O176" s="208" t="str">
        <f>'Prof Practice Rating Scale'!A176</f>
        <v>Basic</v>
      </c>
      <c r="P176" s="33" t="str">
        <f t="shared" si="13"/>
        <v>Minimal Growth - Meets only 1 or 2 student growth targets; has no more than one measure with negative growth results</v>
      </c>
      <c r="AC176" s="50"/>
      <c r="AU176" s="201">
        <v>1.7399999999999999E-2</v>
      </c>
      <c r="BY176" s="206">
        <f>'Prof Practice Rating Scale'!B176</f>
        <v>1.74</v>
      </c>
      <c r="BZ176" s="43" t="str">
        <f>'Prof Practice Rating Scale'!A176</f>
        <v>Basic</v>
      </c>
    </row>
    <row r="177" spans="14:78" x14ac:dyDescent="0.2">
      <c r="N177" s="207">
        <f>'Prof Practice Rating Scale'!B177</f>
        <v>1.75</v>
      </c>
      <c r="O177" s="208" t="str">
        <f>'Prof Practice Rating Scale'!A177</f>
        <v>Basic</v>
      </c>
      <c r="P177" s="33" t="str">
        <f t="shared" si="13"/>
        <v>Minimal Growth - Meets only 1 or 2 student growth targets; has no more than one measure with negative growth results</v>
      </c>
      <c r="AC177" s="50"/>
      <c r="AU177" s="201">
        <v>1.7500000000000002E-2</v>
      </c>
      <c r="BY177" s="206">
        <f>'Prof Practice Rating Scale'!B177</f>
        <v>1.75</v>
      </c>
      <c r="BZ177" s="43" t="str">
        <f>'Prof Practice Rating Scale'!A177</f>
        <v>Basic</v>
      </c>
    </row>
    <row r="178" spans="14:78" x14ac:dyDescent="0.2">
      <c r="N178" s="207">
        <f>'Prof Practice Rating Scale'!B178</f>
        <v>1.76</v>
      </c>
      <c r="O178" s="208" t="str">
        <f>'Prof Practice Rating Scale'!A178</f>
        <v>Basic</v>
      </c>
      <c r="P178" s="33" t="str">
        <f t="shared" si="13"/>
        <v>Minimal Growth - Meets only 1 or 2 student growth targets; has no more than one measure with negative growth results</v>
      </c>
      <c r="AC178" s="50"/>
      <c r="AU178" s="201">
        <v>1.7600000000000001E-2</v>
      </c>
      <c r="BY178" s="206">
        <f>'Prof Practice Rating Scale'!B178</f>
        <v>1.76</v>
      </c>
      <c r="BZ178" s="43" t="str">
        <f>'Prof Practice Rating Scale'!A178</f>
        <v>Basic</v>
      </c>
    </row>
    <row r="179" spans="14:78" x14ac:dyDescent="0.2">
      <c r="N179" s="207">
        <f>'Prof Practice Rating Scale'!B179</f>
        <v>1.77</v>
      </c>
      <c r="O179" s="208" t="str">
        <f>'Prof Practice Rating Scale'!A179</f>
        <v>Basic</v>
      </c>
      <c r="P179" s="33" t="str">
        <f t="shared" si="13"/>
        <v>Minimal Growth - Meets only 1 or 2 student growth targets; has no more than one measure with negative growth results</v>
      </c>
      <c r="AC179" s="50"/>
      <c r="AU179" s="201">
        <v>1.77E-2</v>
      </c>
      <c r="BY179" s="206">
        <f>'Prof Practice Rating Scale'!B179</f>
        <v>1.77</v>
      </c>
      <c r="BZ179" s="43" t="str">
        <f>'Prof Practice Rating Scale'!A179</f>
        <v>Basic</v>
      </c>
    </row>
    <row r="180" spans="14:78" x14ac:dyDescent="0.2">
      <c r="N180" s="207">
        <f>'Prof Practice Rating Scale'!B180</f>
        <v>1.78</v>
      </c>
      <c r="O180" s="208" t="str">
        <f>'Prof Practice Rating Scale'!A180</f>
        <v>Basic</v>
      </c>
      <c r="P180" s="33" t="str">
        <f t="shared" si="13"/>
        <v>Minimal Growth - Meets only 1 or 2 student growth targets; has no more than one measure with negative growth results</v>
      </c>
      <c r="AC180" s="50"/>
      <c r="AU180" s="201">
        <v>1.78E-2</v>
      </c>
      <c r="BY180" s="206">
        <f>'Prof Practice Rating Scale'!B180</f>
        <v>1.78</v>
      </c>
      <c r="BZ180" s="43" t="str">
        <f>'Prof Practice Rating Scale'!A180</f>
        <v>Basic</v>
      </c>
    </row>
    <row r="181" spans="14:78" x14ac:dyDescent="0.2">
      <c r="N181" s="207">
        <f>'Prof Practice Rating Scale'!B181</f>
        <v>1.79</v>
      </c>
      <c r="O181" s="208" t="str">
        <f>'Prof Practice Rating Scale'!A181</f>
        <v>Basic</v>
      </c>
      <c r="P181" s="33" t="str">
        <f t="shared" si="13"/>
        <v>Minimal Growth - Meets only 1 or 2 student growth targets; has no more than one measure with negative growth results</v>
      </c>
      <c r="AC181" s="50"/>
      <c r="AU181" s="201">
        <v>1.7899999999999999E-2</v>
      </c>
      <c r="BY181" s="206">
        <f>'Prof Practice Rating Scale'!B181</f>
        <v>1.79</v>
      </c>
      <c r="BZ181" s="43" t="str">
        <f>'Prof Practice Rating Scale'!A181</f>
        <v>Basic</v>
      </c>
    </row>
    <row r="182" spans="14:78" x14ac:dyDescent="0.2">
      <c r="N182" s="207">
        <f>'Prof Practice Rating Scale'!B182</f>
        <v>1.8</v>
      </c>
      <c r="O182" s="208" t="str">
        <f>'Prof Practice Rating Scale'!A182</f>
        <v>Basic</v>
      </c>
      <c r="P182" s="33" t="str">
        <f t="shared" si="13"/>
        <v>Minimal Growth - Meets only 1 or 2 student growth targets; has no more than one measure with negative growth results</v>
      </c>
      <c r="AC182" s="50"/>
      <c r="AU182" s="201">
        <v>1.7999999999999999E-2</v>
      </c>
      <c r="BY182" s="206">
        <f>'Prof Practice Rating Scale'!B182</f>
        <v>1.8</v>
      </c>
      <c r="BZ182" s="43" t="str">
        <f>'Prof Practice Rating Scale'!A182</f>
        <v>Basic</v>
      </c>
    </row>
    <row r="183" spans="14:78" x14ac:dyDescent="0.2">
      <c r="N183" s="207">
        <f>'Prof Practice Rating Scale'!B183</f>
        <v>1.81</v>
      </c>
      <c r="O183" s="208" t="str">
        <f>'Prof Practice Rating Scale'!A183</f>
        <v>Basic</v>
      </c>
      <c r="P183" s="33" t="str">
        <f t="shared" si="13"/>
        <v>Minimal Growth - Meets only 1 or 2 student growth targets; has no more than one measure with negative growth results</v>
      </c>
      <c r="AC183" s="50"/>
      <c r="AU183" s="201">
        <v>1.8100000000000002E-2</v>
      </c>
      <c r="BY183" s="206">
        <f>'Prof Practice Rating Scale'!B183</f>
        <v>1.81</v>
      </c>
      <c r="BZ183" s="43" t="str">
        <f>'Prof Practice Rating Scale'!A183</f>
        <v>Basic</v>
      </c>
    </row>
    <row r="184" spans="14:78" x14ac:dyDescent="0.2">
      <c r="N184" s="207">
        <f>'Prof Practice Rating Scale'!B184</f>
        <v>1.82</v>
      </c>
      <c r="O184" s="208" t="str">
        <f>'Prof Practice Rating Scale'!A184</f>
        <v>Basic</v>
      </c>
      <c r="P184" s="33" t="str">
        <f t="shared" si="13"/>
        <v>Minimal Growth - Meets only 1 or 2 student growth targets; has no more than one measure with negative growth results</v>
      </c>
      <c r="AC184" s="50"/>
      <c r="AU184" s="201">
        <v>1.8200000000000001E-2</v>
      </c>
      <c r="BY184" s="206">
        <f>'Prof Practice Rating Scale'!B184</f>
        <v>1.82</v>
      </c>
      <c r="BZ184" s="43" t="str">
        <f>'Prof Practice Rating Scale'!A184</f>
        <v>Basic</v>
      </c>
    </row>
    <row r="185" spans="14:78" x14ac:dyDescent="0.2">
      <c r="N185" s="207">
        <f>'Prof Practice Rating Scale'!B185</f>
        <v>1.83</v>
      </c>
      <c r="O185" s="208" t="str">
        <f>'Prof Practice Rating Scale'!A185</f>
        <v>Basic</v>
      </c>
      <c r="P185" s="33" t="str">
        <f t="shared" si="13"/>
        <v>Minimal Growth - Meets only 1 or 2 student growth targets; has no more than one measure with negative growth results</v>
      </c>
      <c r="AC185" s="50"/>
      <c r="AU185" s="201">
        <v>1.83E-2</v>
      </c>
      <c r="BY185" s="206">
        <f>'Prof Practice Rating Scale'!B185</f>
        <v>1.83</v>
      </c>
      <c r="BZ185" s="43" t="str">
        <f>'Prof Practice Rating Scale'!A185</f>
        <v>Basic</v>
      </c>
    </row>
    <row r="186" spans="14:78" x14ac:dyDescent="0.2">
      <c r="N186" s="207">
        <f>'Prof Practice Rating Scale'!B186</f>
        <v>1.84</v>
      </c>
      <c r="O186" s="208" t="str">
        <f>'Prof Practice Rating Scale'!A186</f>
        <v>Basic</v>
      </c>
      <c r="P186" s="33" t="str">
        <f t="shared" si="13"/>
        <v>Minimal Growth - Meets only 1 or 2 student growth targets; has no more than one measure with negative growth results</v>
      </c>
      <c r="AC186" s="50"/>
      <c r="AU186" s="201">
        <v>1.84E-2</v>
      </c>
      <c r="BY186" s="206">
        <f>'Prof Practice Rating Scale'!B186</f>
        <v>1.84</v>
      </c>
      <c r="BZ186" s="43" t="str">
        <f>'Prof Practice Rating Scale'!A186</f>
        <v>Basic</v>
      </c>
    </row>
    <row r="187" spans="14:78" x14ac:dyDescent="0.2">
      <c r="N187" s="207">
        <f>'Prof Practice Rating Scale'!B187</f>
        <v>1.85</v>
      </c>
      <c r="O187" s="208" t="str">
        <f>'Prof Practice Rating Scale'!A187</f>
        <v>Basic</v>
      </c>
      <c r="P187" s="33" t="str">
        <f t="shared" si="13"/>
        <v>Minimal Growth - Meets only 1 or 2 student growth targets; has no more than one measure with negative growth results</v>
      </c>
      <c r="AC187" s="50"/>
      <c r="AU187" s="201">
        <v>1.8499999999999999E-2</v>
      </c>
      <c r="BY187" s="206">
        <f>'Prof Practice Rating Scale'!B187</f>
        <v>1.85</v>
      </c>
      <c r="BZ187" s="43" t="str">
        <f>'Prof Practice Rating Scale'!A187</f>
        <v>Basic</v>
      </c>
    </row>
    <row r="188" spans="14:78" x14ac:dyDescent="0.2">
      <c r="N188" s="207">
        <f>'Prof Practice Rating Scale'!B188</f>
        <v>1.86</v>
      </c>
      <c r="O188" s="208" t="str">
        <f>'Prof Practice Rating Scale'!A188</f>
        <v>Basic</v>
      </c>
      <c r="P188" s="33" t="str">
        <f t="shared" si="13"/>
        <v>Minimal Growth - Meets only 1 or 2 student growth targets; has no more than one measure with negative growth results</v>
      </c>
      <c r="AC188" s="50"/>
      <c r="AU188" s="201">
        <v>1.8599999999999998E-2</v>
      </c>
      <c r="BY188" s="206">
        <f>'Prof Practice Rating Scale'!B188</f>
        <v>1.86</v>
      </c>
      <c r="BZ188" s="43" t="str">
        <f>'Prof Practice Rating Scale'!A188</f>
        <v>Basic</v>
      </c>
    </row>
    <row r="189" spans="14:78" x14ac:dyDescent="0.2">
      <c r="N189" s="207">
        <f>'Prof Practice Rating Scale'!B189</f>
        <v>1.87</v>
      </c>
      <c r="O189" s="208" t="str">
        <f>'Prof Practice Rating Scale'!A189</f>
        <v>Basic</v>
      </c>
      <c r="P189" s="33" t="str">
        <f t="shared" si="13"/>
        <v>Minimal Growth - Meets only 1 or 2 student growth targets; has no more than one measure with negative growth results</v>
      </c>
      <c r="AC189" s="50"/>
      <c r="AU189" s="201">
        <v>1.8700000000000001E-2</v>
      </c>
      <c r="BY189" s="206">
        <f>'Prof Practice Rating Scale'!B189</f>
        <v>1.87</v>
      </c>
      <c r="BZ189" s="43" t="str">
        <f>'Prof Practice Rating Scale'!A189</f>
        <v>Basic</v>
      </c>
    </row>
    <row r="190" spans="14:78" x14ac:dyDescent="0.2">
      <c r="N190" s="207">
        <f>'Prof Practice Rating Scale'!B190</f>
        <v>1.88</v>
      </c>
      <c r="O190" s="208" t="str">
        <f>'Prof Practice Rating Scale'!A190</f>
        <v>Basic</v>
      </c>
      <c r="P190" s="33" t="str">
        <f t="shared" si="13"/>
        <v>Minimal Growth - Meets only 1 or 2 student growth targets; has no more than one measure with negative growth results</v>
      </c>
      <c r="AC190" s="50"/>
      <c r="AU190" s="201">
        <v>1.8800000000000001E-2</v>
      </c>
      <c r="BY190" s="206">
        <f>'Prof Practice Rating Scale'!B190</f>
        <v>1.88</v>
      </c>
      <c r="BZ190" s="43" t="str">
        <f>'Prof Practice Rating Scale'!A190</f>
        <v>Basic</v>
      </c>
    </row>
    <row r="191" spans="14:78" x14ac:dyDescent="0.2">
      <c r="N191" s="207">
        <f>'Prof Practice Rating Scale'!B191</f>
        <v>1.89</v>
      </c>
      <c r="O191" s="208" t="str">
        <f>'Prof Practice Rating Scale'!A191</f>
        <v>Basic</v>
      </c>
      <c r="P191" s="33" t="str">
        <f t="shared" si="13"/>
        <v>Minimal Growth - Meets only 1 or 2 student growth targets; has no more than one measure with negative growth results</v>
      </c>
      <c r="AC191" s="50"/>
      <c r="AU191" s="201">
        <v>1.89E-2</v>
      </c>
      <c r="BY191" s="206">
        <f>'Prof Practice Rating Scale'!B191</f>
        <v>1.89</v>
      </c>
      <c r="BZ191" s="43" t="str">
        <f>'Prof Practice Rating Scale'!A191</f>
        <v>Basic</v>
      </c>
    </row>
    <row r="192" spans="14:78" x14ac:dyDescent="0.2">
      <c r="N192" s="207">
        <f>'Prof Practice Rating Scale'!B192</f>
        <v>1.9</v>
      </c>
      <c r="O192" s="208" t="str">
        <f>'Prof Practice Rating Scale'!A192</f>
        <v>Basic</v>
      </c>
      <c r="P192" s="33" t="str">
        <f t="shared" si="13"/>
        <v>Minimal Growth - Meets only 1 or 2 student growth targets; has no more than one measure with negative growth results</v>
      </c>
      <c r="AC192" s="50"/>
      <c r="AU192" s="201">
        <v>1.9E-2</v>
      </c>
      <c r="BY192" s="206">
        <f>'Prof Practice Rating Scale'!B192</f>
        <v>1.9</v>
      </c>
      <c r="BZ192" s="43" t="str">
        <f>'Prof Practice Rating Scale'!A192</f>
        <v>Basic</v>
      </c>
    </row>
    <row r="193" spans="14:78" x14ac:dyDescent="0.2">
      <c r="N193" s="207">
        <f>'Prof Practice Rating Scale'!B193</f>
        <v>1.91</v>
      </c>
      <c r="O193" s="208" t="str">
        <f>'Prof Practice Rating Scale'!A193</f>
        <v>Basic</v>
      </c>
      <c r="P193" s="33" t="str">
        <f t="shared" si="13"/>
        <v>Minimal Growth - Meets only 1 or 2 student growth targets; has no more than one measure with negative growth results</v>
      </c>
      <c r="AC193" s="50"/>
      <c r="AU193" s="201">
        <v>1.9099999999999999E-2</v>
      </c>
      <c r="BY193" s="206">
        <f>'Prof Practice Rating Scale'!B193</f>
        <v>1.91</v>
      </c>
      <c r="BZ193" s="43" t="str">
        <f>'Prof Practice Rating Scale'!A193</f>
        <v>Basic</v>
      </c>
    </row>
    <row r="194" spans="14:78" x14ac:dyDescent="0.2">
      <c r="N194" s="207">
        <f>'Prof Practice Rating Scale'!B194</f>
        <v>1.92</v>
      </c>
      <c r="O194" s="208" t="str">
        <f>'Prof Practice Rating Scale'!A194</f>
        <v>Basic</v>
      </c>
      <c r="P194" s="33" t="str">
        <f t="shared" si="13"/>
        <v>Minimal Growth - Meets only 1 or 2 student growth targets; has no more than one measure with negative growth results</v>
      </c>
      <c r="AC194" s="50"/>
      <c r="AU194" s="201">
        <v>1.9199999999999998E-2</v>
      </c>
      <c r="BY194" s="206">
        <f>'Prof Practice Rating Scale'!B194</f>
        <v>1.92</v>
      </c>
      <c r="BZ194" s="43" t="str">
        <f>'Prof Practice Rating Scale'!A194</f>
        <v>Basic</v>
      </c>
    </row>
    <row r="195" spans="14:78" x14ac:dyDescent="0.2">
      <c r="N195" s="207">
        <f>'Prof Practice Rating Scale'!B195</f>
        <v>1.93</v>
      </c>
      <c r="O195" s="208" t="str">
        <f>'Prof Practice Rating Scale'!A195</f>
        <v>Basic</v>
      </c>
      <c r="P195" s="33" t="str">
        <f t="shared" si="13"/>
        <v>Minimal Growth - Meets only 1 or 2 student growth targets; has no more than one measure with negative growth results</v>
      </c>
      <c r="AC195" s="50"/>
      <c r="AU195" s="201">
        <v>1.9300000000000001E-2</v>
      </c>
      <c r="BY195" s="206">
        <f>'Prof Practice Rating Scale'!B195</f>
        <v>1.93</v>
      </c>
      <c r="BZ195" s="43" t="str">
        <f>'Prof Practice Rating Scale'!A195</f>
        <v>Basic</v>
      </c>
    </row>
    <row r="196" spans="14:78" x14ac:dyDescent="0.2">
      <c r="N196" s="207">
        <f>'Prof Practice Rating Scale'!B196</f>
        <v>1.94</v>
      </c>
      <c r="O196" s="208" t="str">
        <f>'Prof Practice Rating Scale'!A196</f>
        <v>Basic</v>
      </c>
      <c r="P196" s="33" t="str">
        <f t="shared" si="13"/>
        <v>Minimal Growth - Meets only 1 or 2 student growth targets; has no more than one measure with negative growth results</v>
      </c>
      <c r="AC196" s="50"/>
      <c r="AU196" s="201">
        <v>1.9400000000000001E-2</v>
      </c>
      <c r="BY196" s="206">
        <f>'Prof Practice Rating Scale'!B196</f>
        <v>1.94</v>
      </c>
      <c r="BZ196" s="43" t="str">
        <f>'Prof Practice Rating Scale'!A196</f>
        <v>Basic</v>
      </c>
    </row>
    <row r="197" spans="14:78" x14ac:dyDescent="0.2">
      <c r="N197" s="207">
        <f>'Prof Practice Rating Scale'!B197</f>
        <v>1.95</v>
      </c>
      <c r="O197" s="208" t="str">
        <f>'Prof Practice Rating Scale'!A197</f>
        <v>Basic</v>
      </c>
      <c r="P197" s="33" t="str">
        <f t="shared" si="13"/>
        <v>Minimal Growth - Meets only 1 or 2 student growth targets; has no more than one measure with negative growth results</v>
      </c>
      <c r="AC197" s="50"/>
      <c r="AU197" s="201">
        <v>1.95E-2</v>
      </c>
      <c r="BY197" s="206">
        <f>'Prof Practice Rating Scale'!B197</f>
        <v>1.95</v>
      </c>
      <c r="BZ197" s="43" t="str">
        <f>'Prof Practice Rating Scale'!A197</f>
        <v>Basic</v>
      </c>
    </row>
    <row r="198" spans="14:78" x14ac:dyDescent="0.2">
      <c r="N198" s="207">
        <f>'Prof Practice Rating Scale'!B198</f>
        <v>1.96</v>
      </c>
      <c r="O198" s="208" t="str">
        <f>'Prof Practice Rating Scale'!A198</f>
        <v>Basic</v>
      </c>
      <c r="P198" s="33" t="str">
        <f t="shared" si="13"/>
        <v>Minimal Growth - Meets only 1 or 2 student growth targets; has no more than one measure with negative growth results</v>
      </c>
      <c r="AC198" s="50"/>
      <c r="AU198" s="201">
        <v>1.9599999999999999E-2</v>
      </c>
      <c r="BY198" s="206">
        <f>'Prof Practice Rating Scale'!B198</f>
        <v>1.96</v>
      </c>
      <c r="BZ198" s="43" t="str">
        <f>'Prof Practice Rating Scale'!A198</f>
        <v>Basic</v>
      </c>
    </row>
    <row r="199" spans="14:78" x14ac:dyDescent="0.2">
      <c r="N199" s="207">
        <f>'Prof Practice Rating Scale'!B199</f>
        <v>1.97</v>
      </c>
      <c r="O199" s="208" t="str">
        <f>'Prof Practice Rating Scale'!A199</f>
        <v>Basic</v>
      </c>
      <c r="P199" s="33" t="str">
        <f t="shared" si="13"/>
        <v>Minimal Growth - Meets only 1 or 2 student growth targets; has no more than one measure with negative growth results</v>
      </c>
      <c r="AC199" s="50"/>
      <c r="AU199" s="201">
        <v>1.9699999999999999E-2</v>
      </c>
      <c r="BY199" s="206">
        <f>'Prof Practice Rating Scale'!B199</f>
        <v>1.97</v>
      </c>
      <c r="BZ199" s="43" t="str">
        <f>'Prof Practice Rating Scale'!A199</f>
        <v>Basic</v>
      </c>
    </row>
    <row r="200" spans="14:78" x14ac:dyDescent="0.2">
      <c r="N200" s="207">
        <f>'Prof Practice Rating Scale'!B200</f>
        <v>1.98</v>
      </c>
      <c r="O200" s="208" t="str">
        <f>'Prof Practice Rating Scale'!A200</f>
        <v>Basic</v>
      </c>
      <c r="P200" s="33" t="str">
        <f t="shared" si="13"/>
        <v>Minimal Growth - Meets only 1 or 2 student growth targets; has no more than one measure with negative growth results</v>
      </c>
      <c r="AC200" s="50"/>
      <c r="AU200" s="201">
        <v>1.9800000000000002E-2</v>
      </c>
      <c r="BY200" s="206">
        <f>'Prof Practice Rating Scale'!B200</f>
        <v>1.98</v>
      </c>
      <c r="BZ200" s="43" t="str">
        <f>'Prof Practice Rating Scale'!A200</f>
        <v>Basic</v>
      </c>
    </row>
    <row r="201" spans="14:78" x14ac:dyDescent="0.2">
      <c r="N201" s="207">
        <f>'Prof Practice Rating Scale'!B201</f>
        <v>1.99</v>
      </c>
      <c r="O201" s="208" t="str">
        <f>'Prof Practice Rating Scale'!A201</f>
        <v>Basic</v>
      </c>
      <c r="P201" s="33" t="str">
        <f t="shared" si="13"/>
        <v>Minimal Growth - Meets only 1 or 2 student growth targets; has no more than one measure with negative growth results</v>
      </c>
      <c r="AC201" s="50"/>
      <c r="AU201" s="201">
        <v>1.9900000000000001E-2</v>
      </c>
      <c r="BY201" s="206">
        <f>'Prof Practice Rating Scale'!B201</f>
        <v>1.99</v>
      </c>
      <c r="BZ201" s="43" t="str">
        <f>'Prof Practice Rating Scale'!A201</f>
        <v>Basic</v>
      </c>
    </row>
    <row r="202" spans="14:78" x14ac:dyDescent="0.2">
      <c r="N202" s="207">
        <f>'Prof Practice Rating Scale'!B202</f>
        <v>2</v>
      </c>
      <c r="O202" s="208" t="str">
        <f>'Prof Practice Rating Scale'!A202</f>
        <v>Basic</v>
      </c>
      <c r="P202" s="33" t="str">
        <f t="shared" si="13"/>
        <v>Minimal Growth - Meets only 1 or 2 student growth targets; has no more than one measure with negative growth results</v>
      </c>
      <c r="AC202" s="50"/>
      <c r="AU202" s="201">
        <v>0.02</v>
      </c>
      <c r="BY202" s="206">
        <f>'Prof Practice Rating Scale'!B202</f>
        <v>2</v>
      </c>
      <c r="BZ202" s="43" t="str">
        <f>'Prof Practice Rating Scale'!A202</f>
        <v>Basic</v>
      </c>
    </row>
    <row r="203" spans="14:78" x14ac:dyDescent="0.2">
      <c r="N203" s="207">
        <f>'Prof Practice Rating Scale'!B203</f>
        <v>2.0099999999999998</v>
      </c>
      <c r="O203" s="208" t="str">
        <f>'Prof Practice Rating Scale'!A203</f>
        <v>Basic</v>
      </c>
      <c r="P203" s="33" t="str">
        <f t="shared" si="13"/>
        <v>Minimal Growth - Meets only 1 or 2 student growth targets; has no more than one measure with negative growth results</v>
      </c>
      <c r="AC203" s="50"/>
      <c r="AU203" s="201">
        <v>2.01E-2</v>
      </c>
      <c r="BY203" s="206">
        <f>'Prof Practice Rating Scale'!B203</f>
        <v>2.0099999999999998</v>
      </c>
      <c r="BZ203" s="43" t="str">
        <f>'Prof Practice Rating Scale'!A203</f>
        <v>Basic</v>
      </c>
    </row>
    <row r="204" spans="14:78" x14ac:dyDescent="0.2">
      <c r="N204" s="207">
        <f>'Prof Practice Rating Scale'!B204</f>
        <v>2.02</v>
      </c>
      <c r="O204" s="208" t="str">
        <f>'Prof Practice Rating Scale'!A204</f>
        <v>Basic</v>
      </c>
      <c r="P204" s="33" t="str">
        <f t="shared" si="13"/>
        <v>Minimal Growth - Meets only 1 or 2 student growth targets; has no more than one measure with negative growth results</v>
      </c>
      <c r="AC204" s="50"/>
      <c r="AU204" s="201">
        <v>2.0199999999999999E-2</v>
      </c>
      <c r="BY204" s="206">
        <f>'Prof Practice Rating Scale'!B204</f>
        <v>2.02</v>
      </c>
      <c r="BZ204" s="43" t="str">
        <f>'Prof Practice Rating Scale'!A204</f>
        <v>Basic</v>
      </c>
    </row>
    <row r="205" spans="14:78" x14ac:dyDescent="0.2">
      <c r="N205" s="207">
        <f>'Prof Practice Rating Scale'!B205</f>
        <v>2.0299999999999998</v>
      </c>
      <c r="O205" s="208" t="str">
        <f>'Prof Practice Rating Scale'!A205</f>
        <v>Basic</v>
      </c>
      <c r="P205" s="33" t="str">
        <f t="shared" si="13"/>
        <v>Minimal Growth - Meets only 1 or 2 student growth targets; has no more than one measure with negative growth results</v>
      </c>
      <c r="AC205" s="50"/>
      <c r="AU205" s="201">
        <v>2.0299999999999999E-2</v>
      </c>
      <c r="BY205" s="206">
        <f>'Prof Practice Rating Scale'!B205</f>
        <v>2.0299999999999998</v>
      </c>
      <c r="BZ205" s="43" t="str">
        <f>'Prof Practice Rating Scale'!A205</f>
        <v>Basic</v>
      </c>
    </row>
    <row r="206" spans="14:78" x14ac:dyDescent="0.2">
      <c r="N206" s="207">
        <f>'Prof Practice Rating Scale'!B206</f>
        <v>2.04</v>
      </c>
      <c r="O206" s="208" t="str">
        <f>'Prof Practice Rating Scale'!A206</f>
        <v>Basic</v>
      </c>
      <c r="P206" s="33" t="str">
        <f t="shared" si="13"/>
        <v>Minimal Growth - Meets only 1 or 2 student growth targets; has no more than one measure with negative growth results</v>
      </c>
      <c r="AC206" s="50"/>
      <c r="AU206" s="201">
        <v>2.0400000000000001E-2</v>
      </c>
      <c r="BY206" s="206">
        <f>'Prof Practice Rating Scale'!B206</f>
        <v>2.04</v>
      </c>
      <c r="BZ206" s="43" t="str">
        <f>'Prof Practice Rating Scale'!A206</f>
        <v>Basic</v>
      </c>
    </row>
    <row r="207" spans="14:78" x14ac:dyDescent="0.2">
      <c r="N207" s="207">
        <f>'Prof Practice Rating Scale'!B207</f>
        <v>2.0499999999999998</v>
      </c>
      <c r="O207" s="208" t="str">
        <f>'Prof Practice Rating Scale'!A207</f>
        <v>Basic</v>
      </c>
      <c r="P207" s="33" t="str">
        <f t="shared" si="13"/>
        <v>Minimal Growth - Meets only 1 or 2 student growth targets; has no more than one measure with negative growth results</v>
      </c>
      <c r="AC207" s="50"/>
      <c r="AU207" s="201">
        <v>2.0500000000000001E-2</v>
      </c>
      <c r="BY207" s="206">
        <f>'Prof Practice Rating Scale'!B207</f>
        <v>2.0499999999999998</v>
      </c>
      <c r="BZ207" s="43" t="str">
        <f>'Prof Practice Rating Scale'!A207</f>
        <v>Basic</v>
      </c>
    </row>
    <row r="208" spans="14:78" x14ac:dyDescent="0.2">
      <c r="N208" s="207">
        <f>'Prof Practice Rating Scale'!B208</f>
        <v>2.06</v>
      </c>
      <c r="O208" s="208" t="str">
        <f>'Prof Practice Rating Scale'!A208</f>
        <v>Basic</v>
      </c>
      <c r="P208" s="33" t="str">
        <f t="shared" si="13"/>
        <v>Minimal Growth - Meets only 1 or 2 student growth targets; has no more than one measure with negative growth results</v>
      </c>
      <c r="AC208" s="50"/>
      <c r="AU208" s="201">
        <v>2.06E-2</v>
      </c>
      <c r="BY208" s="206">
        <f>'Prof Practice Rating Scale'!B208</f>
        <v>2.06</v>
      </c>
      <c r="BZ208" s="43" t="str">
        <f>'Prof Practice Rating Scale'!A208</f>
        <v>Basic</v>
      </c>
    </row>
    <row r="209" spans="14:78" x14ac:dyDescent="0.2">
      <c r="N209" s="207">
        <f>'Prof Practice Rating Scale'!B209</f>
        <v>2.0699999999999998</v>
      </c>
      <c r="O209" s="208" t="str">
        <f>'Prof Practice Rating Scale'!A209</f>
        <v>Basic</v>
      </c>
      <c r="P209" s="33" t="str">
        <f t="shared" si="13"/>
        <v>Minimal Growth - Meets only 1 or 2 student growth targets; has no more than one measure with negative growth results</v>
      </c>
      <c r="AC209" s="50"/>
      <c r="AU209" s="201">
        <v>2.07E-2</v>
      </c>
      <c r="BY209" s="206">
        <f>'Prof Practice Rating Scale'!B209</f>
        <v>2.0699999999999998</v>
      </c>
      <c r="BZ209" s="43" t="str">
        <f>'Prof Practice Rating Scale'!A209</f>
        <v>Basic</v>
      </c>
    </row>
    <row r="210" spans="14:78" x14ac:dyDescent="0.2">
      <c r="N210" s="207">
        <f>'Prof Practice Rating Scale'!B210</f>
        <v>2.08</v>
      </c>
      <c r="O210" s="208" t="str">
        <f>'Prof Practice Rating Scale'!A210</f>
        <v>Basic</v>
      </c>
      <c r="P210" s="33" t="str">
        <f t="shared" si="13"/>
        <v>Minimal Growth - Meets only 1 or 2 student growth targets; has no more than one measure with negative growth results</v>
      </c>
      <c r="AC210" s="50"/>
      <c r="AU210" s="201">
        <v>2.0799999999999999E-2</v>
      </c>
      <c r="BY210" s="206">
        <f>'Prof Practice Rating Scale'!B210</f>
        <v>2.08</v>
      </c>
      <c r="BZ210" s="43" t="str">
        <f>'Prof Practice Rating Scale'!A210</f>
        <v>Basic</v>
      </c>
    </row>
    <row r="211" spans="14:78" x14ac:dyDescent="0.2">
      <c r="N211" s="207">
        <f>'Prof Practice Rating Scale'!B211</f>
        <v>2.09</v>
      </c>
      <c r="O211" s="208" t="str">
        <f>'Prof Practice Rating Scale'!A211</f>
        <v>Basic</v>
      </c>
      <c r="P211" s="33" t="str">
        <f t="shared" si="13"/>
        <v>Minimal Growth - Meets only 1 or 2 student growth targets; has no more than one measure with negative growth results</v>
      </c>
      <c r="AC211" s="50"/>
      <c r="AU211" s="201">
        <v>2.0899999999999998E-2</v>
      </c>
      <c r="BY211" s="206">
        <f>'Prof Practice Rating Scale'!B211</f>
        <v>2.09</v>
      </c>
      <c r="BZ211" s="43" t="str">
        <f>'Prof Practice Rating Scale'!A211</f>
        <v>Basic</v>
      </c>
    </row>
    <row r="212" spans="14:78" x14ac:dyDescent="0.2">
      <c r="N212" s="207">
        <f>'Prof Practice Rating Scale'!B212</f>
        <v>2.1</v>
      </c>
      <c r="O212" s="208" t="str">
        <f>'Prof Practice Rating Scale'!A212</f>
        <v>Basic</v>
      </c>
      <c r="P212" s="33" t="str">
        <f t="shared" ref="P212:P246" si="14">$G$4</f>
        <v>Minimal Growth - Meets only 1 or 2 student growth targets; has no more than one measure with negative growth results</v>
      </c>
      <c r="AC212" s="50"/>
      <c r="AU212" s="201">
        <v>2.1000000000000001E-2</v>
      </c>
      <c r="BY212" s="206">
        <f>'Prof Practice Rating Scale'!B212</f>
        <v>2.1</v>
      </c>
      <c r="BZ212" s="43" t="str">
        <f>'Prof Practice Rating Scale'!A212</f>
        <v>Basic</v>
      </c>
    </row>
    <row r="213" spans="14:78" x14ac:dyDescent="0.2">
      <c r="N213" s="207">
        <f>'Prof Practice Rating Scale'!B213</f>
        <v>2.11</v>
      </c>
      <c r="O213" s="208" t="str">
        <f>'Prof Practice Rating Scale'!A213</f>
        <v>Basic</v>
      </c>
      <c r="P213" s="33" t="str">
        <f t="shared" si="14"/>
        <v>Minimal Growth - Meets only 1 or 2 student growth targets; has no more than one measure with negative growth results</v>
      </c>
      <c r="AC213" s="50"/>
      <c r="AU213" s="201">
        <v>2.1100000000000001E-2</v>
      </c>
      <c r="BY213" s="206">
        <f>'Prof Practice Rating Scale'!B213</f>
        <v>2.11</v>
      </c>
      <c r="BZ213" s="43" t="str">
        <f>'Prof Practice Rating Scale'!A213</f>
        <v>Basic</v>
      </c>
    </row>
    <row r="214" spans="14:78" x14ac:dyDescent="0.2">
      <c r="N214" s="207">
        <f>'Prof Practice Rating Scale'!B214</f>
        <v>2.12</v>
      </c>
      <c r="O214" s="208" t="str">
        <f>'Prof Practice Rating Scale'!A214</f>
        <v>Basic</v>
      </c>
      <c r="P214" s="33" t="str">
        <f t="shared" si="14"/>
        <v>Minimal Growth - Meets only 1 or 2 student growth targets; has no more than one measure with negative growth results</v>
      </c>
      <c r="AC214" s="50"/>
      <c r="AU214" s="201">
        <v>2.12E-2</v>
      </c>
      <c r="BY214" s="206">
        <f>'Prof Practice Rating Scale'!B214</f>
        <v>2.12</v>
      </c>
      <c r="BZ214" s="43" t="str">
        <f>'Prof Practice Rating Scale'!A214</f>
        <v>Basic</v>
      </c>
    </row>
    <row r="215" spans="14:78" x14ac:dyDescent="0.2">
      <c r="N215" s="207">
        <f>'Prof Practice Rating Scale'!B215</f>
        <v>2.13</v>
      </c>
      <c r="O215" s="208" t="str">
        <f>'Prof Practice Rating Scale'!A215</f>
        <v>Basic</v>
      </c>
      <c r="P215" s="33" t="str">
        <f t="shared" si="14"/>
        <v>Minimal Growth - Meets only 1 or 2 student growth targets; has no more than one measure with negative growth results</v>
      </c>
      <c r="AC215" s="50"/>
      <c r="AU215" s="201">
        <v>2.1299999999999999E-2</v>
      </c>
      <c r="BY215" s="206">
        <f>'Prof Practice Rating Scale'!B215</f>
        <v>2.13</v>
      </c>
      <c r="BZ215" s="43" t="str">
        <f>'Prof Practice Rating Scale'!A215</f>
        <v>Basic</v>
      </c>
    </row>
    <row r="216" spans="14:78" x14ac:dyDescent="0.2">
      <c r="N216" s="207">
        <f>'Prof Practice Rating Scale'!B216</f>
        <v>2.14</v>
      </c>
      <c r="O216" s="208" t="str">
        <f>'Prof Practice Rating Scale'!A216</f>
        <v>Basic</v>
      </c>
      <c r="P216" s="33" t="str">
        <f t="shared" si="14"/>
        <v>Minimal Growth - Meets only 1 or 2 student growth targets; has no more than one measure with negative growth results</v>
      </c>
      <c r="AC216" s="50"/>
      <c r="AU216" s="201">
        <v>2.1399999999999999E-2</v>
      </c>
      <c r="BY216" s="206">
        <f>'Prof Practice Rating Scale'!B216</f>
        <v>2.14</v>
      </c>
      <c r="BZ216" s="43" t="str">
        <f>'Prof Practice Rating Scale'!A216</f>
        <v>Basic</v>
      </c>
    </row>
    <row r="217" spans="14:78" x14ac:dyDescent="0.2">
      <c r="N217" s="207">
        <f>'Prof Practice Rating Scale'!B217</f>
        <v>2.15</v>
      </c>
      <c r="O217" s="208" t="str">
        <f>'Prof Practice Rating Scale'!A217</f>
        <v>Basic</v>
      </c>
      <c r="P217" s="33" t="str">
        <f t="shared" si="14"/>
        <v>Minimal Growth - Meets only 1 or 2 student growth targets; has no more than one measure with negative growth results</v>
      </c>
      <c r="AC217" s="50"/>
      <c r="AU217" s="201">
        <v>2.1499999999999998E-2</v>
      </c>
      <c r="BY217" s="206">
        <f>'Prof Practice Rating Scale'!B217</f>
        <v>2.15</v>
      </c>
      <c r="BZ217" s="43" t="str">
        <f>'Prof Practice Rating Scale'!A217</f>
        <v>Basic</v>
      </c>
    </row>
    <row r="218" spans="14:78" x14ac:dyDescent="0.2">
      <c r="N218" s="207">
        <f>'Prof Practice Rating Scale'!B218</f>
        <v>2.16</v>
      </c>
      <c r="O218" s="208" t="str">
        <f>'Prof Practice Rating Scale'!A218</f>
        <v>Basic</v>
      </c>
      <c r="P218" s="33" t="str">
        <f t="shared" si="14"/>
        <v>Minimal Growth - Meets only 1 or 2 student growth targets; has no more than one measure with negative growth results</v>
      </c>
      <c r="AC218" s="50"/>
      <c r="AU218" s="201">
        <v>2.1600000000000001E-2</v>
      </c>
      <c r="BY218" s="206">
        <f>'Prof Practice Rating Scale'!B218</f>
        <v>2.16</v>
      </c>
      <c r="BZ218" s="43" t="str">
        <f>'Prof Practice Rating Scale'!A218</f>
        <v>Basic</v>
      </c>
    </row>
    <row r="219" spans="14:78" x14ac:dyDescent="0.2">
      <c r="N219" s="207">
        <f>'Prof Practice Rating Scale'!B219</f>
        <v>2.17</v>
      </c>
      <c r="O219" s="208" t="str">
        <f>'Prof Practice Rating Scale'!A219</f>
        <v>Basic</v>
      </c>
      <c r="P219" s="33" t="str">
        <f t="shared" si="14"/>
        <v>Minimal Growth - Meets only 1 or 2 student growth targets; has no more than one measure with negative growth results</v>
      </c>
      <c r="AC219" s="50"/>
      <c r="AU219" s="201">
        <v>2.1700000000000001E-2</v>
      </c>
      <c r="BY219" s="206">
        <f>'Prof Practice Rating Scale'!B219</f>
        <v>2.17</v>
      </c>
      <c r="BZ219" s="43" t="str">
        <f>'Prof Practice Rating Scale'!A219</f>
        <v>Basic</v>
      </c>
    </row>
    <row r="220" spans="14:78" x14ac:dyDescent="0.2">
      <c r="N220" s="207">
        <f>'Prof Practice Rating Scale'!B220</f>
        <v>2.1800000000000002</v>
      </c>
      <c r="O220" s="208" t="str">
        <f>'Prof Practice Rating Scale'!A220</f>
        <v>Basic</v>
      </c>
      <c r="P220" s="33" t="str">
        <f t="shared" si="14"/>
        <v>Minimal Growth - Meets only 1 or 2 student growth targets; has no more than one measure with negative growth results</v>
      </c>
      <c r="AC220" s="50"/>
      <c r="AU220" s="201">
        <v>2.18E-2</v>
      </c>
      <c r="BY220" s="206">
        <f>'Prof Practice Rating Scale'!B220</f>
        <v>2.1800000000000002</v>
      </c>
      <c r="BZ220" s="43" t="str">
        <f>'Prof Practice Rating Scale'!A220</f>
        <v>Basic</v>
      </c>
    </row>
    <row r="221" spans="14:78" x14ac:dyDescent="0.2">
      <c r="N221" s="207">
        <f>'Prof Practice Rating Scale'!B221</f>
        <v>2.19</v>
      </c>
      <c r="O221" s="208" t="str">
        <f>'Prof Practice Rating Scale'!A221</f>
        <v>Basic</v>
      </c>
      <c r="P221" s="33" t="str">
        <f t="shared" si="14"/>
        <v>Minimal Growth - Meets only 1 or 2 student growth targets; has no more than one measure with negative growth results</v>
      </c>
      <c r="AC221" s="50"/>
      <c r="AU221" s="201">
        <v>2.1899999999999999E-2</v>
      </c>
      <c r="BY221" s="206">
        <f>'Prof Practice Rating Scale'!B221</f>
        <v>2.19</v>
      </c>
      <c r="BZ221" s="43" t="str">
        <f>'Prof Practice Rating Scale'!A221</f>
        <v>Basic</v>
      </c>
    </row>
    <row r="222" spans="14:78" x14ac:dyDescent="0.2">
      <c r="N222" s="207">
        <f>'Prof Practice Rating Scale'!B222</f>
        <v>2.2000000000000002</v>
      </c>
      <c r="O222" s="208" t="str">
        <f>'Prof Practice Rating Scale'!A222</f>
        <v>Basic</v>
      </c>
      <c r="P222" s="33" t="str">
        <f t="shared" si="14"/>
        <v>Minimal Growth - Meets only 1 or 2 student growth targets; has no more than one measure with negative growth results</v>
      </c>
      <c r="AC222" s="50"/>
      <c r="AU222" s="201">
        <v>2.1999999999999999E-2</v>
      </c>
      <c r="BY222" s="206">
        <f>'Prof Practice Rating Scale'!B222</f>
        <v>2.2000000000000002</v>
      </c>
      <c r="BZ222" s="43" t="str">
        <f>'Prof Practice Rating Scale'!A222</f>
        <v>Basic</v>
      </c>
    </row>
    <row r="223" spans="14:78" x14ac:dyDescent="0.2">
      <c r="N223" s="207">
        <f>'Prof Practice Rating Scale'!B223</f>
        <v>2.21</v>
      </c>
      <c r="O223" s="208" t="str">
        <f>'Prof Practice Rating Scale'!A223</f>
        <v>Basic</v>
      </c>
      <c r="P223" s="33" t="str">
        <f t="shared" si="14"/>
        <v>Minimal Growth - Meets only 1 or 2 student growth targets; has no more than one measure with negative growth results</v>
      </c>
      <c r="AC223" s="50"/>
      <c r="AU223" s="201">
        <v>2.2100000000000002E-2</v>
      </c>
      <c r="BY223" s="206">
        <f>'Prof Practice Rating Scale'!B223</f>
        <v>2.21</v>
      </c>
      <c r="BZ223" s="43" t="str">
        <f>'Prof Practice Rating Scale'!A223</f>
        <v>Basic</v>
      </c>
    </row>
    <row r="224" spans="14:78" x14ac:dyDescent="0.2">
      <c r="N224" s="207">
        <f>'Prof Practice Rating Scale'!B224</f>
        <v>2.2200000000000002</v>
      </c>
      <c r="O224" s="208" t="str">
        <f>'Prof Practice Rating Scale'!A224</f>
        <v>Basic</v>
      </c>
      <c r="P224" s="33" t="str">
        <f t="shared" si="14"/>
        <v>Minimal Growth - Meets only 1 or 2 student growth targets; has no more than one measure with negative growth results</v>
      </c>
      <c r="AC224" s="50"/>
      <c r="AU224" s="201">
        <v>2.2200000000000001E-2</v>
      </c>
      <c r="BY224" s="206">
        <f>'Prof Practice Rating Scale'!B224</f>
        <v>2.2200000000000002</v>
      </c>
      <c r="BZ224" s="43" t="str">
        <f>'Prof Practice Rating Scale'!A224</f>
        <v>Basic</v>
      </c>
    </row>
    <row r="225" spans="14:78" x14ac:dyDescent="0.2">
      <c r="N225" s="207">
        <f>'Prof Practice Rating Scale'!B225</f>
        <v>2.23</v>
      </c>
      <c r="O225" s="208" t="str">
        <f>'Prof Practice Rating Scale'!A225</f>
        <v>Basic</v>
      </c>
      <c r="P225" s="33" t="str">
        <f t="shared" si="14"/>
        <v>Minimal Growth - Meets only 1 or 2 student growth targets; has no more than one measure with negative growth results</v>
      </c>
      <c r="AC225" s="50"/>
      <c r="AU225" s="201">
        <v>2.23E-2</v>
      </c>
      <c r="BY225" s="206">
        <f>'Prof Practice Rating Scale'!B225</f>
        <v>2.23</v>
      </c>
      <c r="BZ225" s="43" t="str">
        <f>'Prof Practice Rating Scale'!A225</f>
        <v>Basic</v>
      </c>
    </row>
    <row r="226" spans="14:78" x14ac:dyDescent="0.2">
      <c r="N226" s="207">
        <f>'Prof Practice Rating Scale'!B226</f>
        <v>2.2400000000000002</v>
      </c>
      <c r="O226" s="208" t="str">
        <f>'Prof Practice Rating Scale'!A226</f>
        <v>Basic</v>
      </c>
      <c r="P226" s="33" t="str">
        <f t="shared" si="14"/>
        <v>Minimal Growth - Meets only 1 or 2 student growth targets; has no more than one measure with negative growth results</v>
      </c>
      <c r="AC226" s="50"/>
      <c r="AU226" s="201">
        <v>2.24E-2</v>
      </c>
      <c r="BY226" s="206">
        <f>'Prof Practice Rating Scale'!B226</f>
        <v>2.2400000000000002</v>
      </c>
      <c r="BZ226" s="43" t="str">
        <f>'Prof Practice Rating Scale'!A226</f>
        <v>Basic</v>
      </c>
    </row>
    <row r="227" spans="14:78" x14ac:dyDescent="0.2">
      <c r="N227" s="207">
        <f>'Prof Practice Rating Scale'!B227</f>
        <v>2.25</v>
      </c>
      <c r="O227" s="208" t="str">
        <f>'Prof Practice Rating Scale'!A227</f>
        <v>Basic</v>
      </c>
      <c r="P227" s="33" t="str">
        <f t="shared" si="14"/>
        <v>Minimal Growth - Meets only 1 or 2 student growth targets; has no more than one measure with negative growth results</v>
      </c>
      <c r="AC227" s="50"/>
      <c r="AU227" s="201">
        <v>2.2499999999999999E-2</v>
      </c>
      <c r="BY227" s="206">
        <f>'Prof Practice Rating Scale'!B227</f>
        <v>2.25</v>
      </c>
      <c r="BZ227" s="43" t="str">
        <f>'Prof Practice Rating Scale'!A227</f>
        <v>Basic</v>
      </c>
    </row>
    <row r="228" spans="14:78" x14ac:dyDescent="0.2">
      <c r="N228" s="207">
        <f>'Prof Practice Rating Scale'!B228</f>
        <v>2.2599999999999998</v>
      </c>
      <c r="O228" s="208" t="str">
        <f>'Prof Practice Rating Scale'!A228</f>
        <v>Basic</v>
      </c>
      <c r="P228" s="33" t="str">
        <f t="shared" si="14"/>
        <v>Minimal Growth - Meets only 1 or 2 student growth targets; has no more than one measure with negative growth results</v>
      </c>
      <c r="AC228" s="50"/>
      <c r="AU228" s="201">
        <v>2.2599999999999999E-2</v>
      </c>
      <c r="BY228" s="206">
        <f>'Prof Practice Rating Scale'!B228</f>
        <v>2.2599999999999998</v>
      </c>
      <c r="BZ228" s="43" t="str">
        <f>'Prof Practice Rating Scale'!A228</f>
        <v>Basic</v>
      </c>
    </row>
    <row r="229" spans="14:78" x14ac:dyDescent="0.2">
      <c r="N229" s="207">
        <f>'Prof Practice Rating Scale'!B229</f>
        <v>2.27</v>
      </c>
      <c r="O229" s="208" t="str">
        <f>'Prof Practice Rating Scale'!A229</f>
        <v>Basic</v>
      </c>
      <c r="P229" s="33" t="str">
        <f t="shared" si="14"/>
        <v>Minimal Growth - Meets only 1 or 2 student growth targets; has no more than one measure with negative growth results</v>
      </c>
      <c r="AC229" s="50"/>
      <c r="AU229" s="201">
        <v>2.2700000000000001E-2</v>
      </c>
      <c r="BY229" s="206">
        <f>'Prof Practice Rating Scale'!B229</f>
        <v>2.27</v>
      </c>
      <c r="BZ229" s="43" t="str">
        <f>'Prof Practice Rating Scale'!A229</f>
        <v>Basic</v>
      </c>
    </row>
    <row r="230" spans="14:78" x14ac:dyDescent="0.2">
      <c r="N230" s="207">
        <f>'Prof Practice Rating Scale'!B230</f>
        <v>2.2799999999999998</v>
      </c>
      <c r="O230" s="208" t="str">
        <f>'Prof Practice Rating Scale'!A230</f>
        <v>Basic</v>
      </c>
      <c r="P230" s="33" t="str">
        <f t="shared" si="14"/>
        <v>Minimal Growth - Meets only 1 or 2 student growth targets; has no more than one measure with negative growth results</v>
      </c>
      <c r="AC230" s="50"/>
      <c r="AU230" s="201">
        <v>2.2800000000000001E-2</v>
      </c>
      <c r="BY230" s="206">
        <f>'Prof Practice Rating Scale'!B230</f>
        <v>2.2799999999999998</v>
      </c>
      <c r="BZ230" s="43" t="str">
        <f>'Prof Practice Rating Scale'!A230</f>
        <v>Basic</v>
      </c>
    </row>
    <row r="231" spans="14:78" x14ac:dyDescent="0.2">
      <c r="N231" s="207">
        <f>'Prof Practice Rating Scale'!B231</f>
        <v>2.29</v>
      </c>
      <c r="O231" s="208" t="str">
        <f>'Prof Practice Rating Scale'!A231</f>
        <v>Basic</v>
      </c>
      <c r="P231" s="33" t="str">
        <f t="shared" si="14"/>
        <v>Minimal Growth - Meets only 1 or 2 student growth targets; has no more than one measure with negative growth results</v>
      </c>
      <c r="AC231" s="50"/>
      <c r="AU231" s="201">
        <v>2.29E-2</v>
      </c>
      <c r="BY231" s="206">
        <f>'Prof Practice Rating Scale'!B231</f>
        <v>2.29</v>
      </c>
      <c r="BZ231" s="43" t="str">
        <f>'Prof Practice Rating Scale'!A231</f>
        <v>Basic</v>
      </c>
    </row>
    <row r="232" spans="14:78" x14ac:dyDescent="0.2">
      <c r="N232" s="207">
        <f>'Prof Practice Rating Scale'!B232</f>
        <v>2.2999999999999998</v>
      </c>
      <c r="O232" s="208" t="str">
        <f>'Prof Practice Rating Scale'!A232</f>
        <v>Basic</v>
      </c>
      <c r="P232" s="33" t="str">
        <f t="shared" si="14"/>
        <v>Minimal Growth - Meets only 1 or 2 student growth targets; has no more than one measure with negative growth results</v>
      </c>
      <c r="AC232" s="50"/>
      <c r="AU232" s="201">
        <v>2.3E-2</v>
      </c>
      <c r="BY232" s="206">
        <f>'Prof Practice Rating Scale'!B232</f>
        <v>2.2999999999999998</v>
      </c>
      <c r="BZ232" s="43" t="str">
        <f>'Prof Practice Rating Scale'!A232</f>
        <v>Basic</v>
      </c>
    </row>
    <row r="233" spans="14:78" x14ac:dyDescent="0.2">
      <c r="N233" s="207">
        <f>'Prof Practice Rating Scale'!B233</f>
        <v>2.31</v>
      </c>
      <c r="O233" s="208" t="str">
        <f>'Prof Practice Rating Scale'!A233</f>
        <v>Basic</v>
      </c>
      <c r="P233" s="33" t="str">
        <f t="shared" si="14"/>
        <v>Minimal Growth - Meets only 1 or 2 student growth targets; has no more than one measure with negative growth results</v>
      </c>
      <c r="AC233" s="50"/>
      <c r="AU233" s="201">
        <v>2.3099999999999999E-2</v>
      </c>
      <c r="BY233" s="206">
        <f>'Prof Practice Rating Scale'!B233</f>
        <v>2.31</v>
      </c>
      <c r="BZ233" s="43" t="str">
        <f>'Prof Practice Rating Scale'!A233</f>
        <v>Basic</v>
      </c>
    </row>
    <row r="234" spans="14:78" x14ac:dyDescent="0.2">
      <c r="N234" s="207">
        <f>'Prof Practice Rating Scale'!B234</f>
        <v>2.3199999999999998</v>
      </c>
      <c r="O234" s="208" t="str">
        <f>'Prof Practice Rating Scale'!A234</f>
        <v>Basic</v>
      </c>
      <c r="P234" s="33" t="str">
        <f t="shared" si="14"/>
        <v>Minimal Growth - Meets only 1 or 2 student growth targets; has no more than one measure with negative growth results</v>
      </c>
      <c r="AC234" s="50"/>
      <c r="AU234" s="201">
        <v>2.3199999999999998E-2</v>
      </c>
      <c r="BY234" s="206">
        <f>'Prof Practice Rating Scale'!B234</f>
        <v>2.3199999999999998</v>
      </c>
      <c r="BZ234" s="43" t="str">
        <f>'Prof Practice Rating Scale'!A234</f>
        <v>Basic</v>
      </c>
    </row>
    <row r="235" spans="14:78" x14ac:dyDescent="0.2">
      <c r="N235" s="207">
        <f>'Prof Practice Rating Scale'!B235</f>
        <v>2.33</v>
      </c>
      <c r="O235" s="208" t="str">
        <f>'Prof Practice Rating Scale'!A235</f>
        <v>Basic</v>
      </c>
      <c r="P235" s="33" t="str">
        <f t="shared" si="14"/>
        <v>Minimal Growth - Meets only 1 or 2 student growth targets; has no more than one measure with negative growth results</v>
      </c>
      <c r="AC235" s="50"/>
      <c r="AU235" s="201">
        <v>2.3300000000000001E-2</v>
      </c>
      <c r="BY235" s="206">
        <f>'Prof Practice Rating Scale'!B235</f>
        <v>2.33</v>
      </c>
      <c r="BZ235" s="43" t="str">
        <f>'Prof Practice Rating Scale'!A235</f>
        <v>Basic</v>
      </c>
    </row>
    <row r="236" spans="14:78" x14ac:dyDescent="0.2">
      <c r="N236" s="207">
        <f>'Prof Practice Rating Scale'!B236</f>
        <v>2.34</v>
      </c>
      <c r="O236" s="208" t="str">
        <f>'Prof Practice Rating Scale'!A236</f>
        <v>Basic</v>
      </c>
      <c r="P236" s="33" t="str">
        <f t="shared" si="14"/>
        <v>Minimal Growth - Meets only 1 or 2 student growth targets; has no more than one measure with negative growth results</v>
      </c>
      <c r="AC236" s="50"/>
      <c r="AU236" s="201">
        <v>2.3400000000000001E-2</v>
      </c>
      <c r="BY236" s="206">
        <f>'Prof Practice Rating Scale'!B236</f>
        <v>2.34</v>
      </c>
      <c r="BZ236" s="43" t="str">
        <f>'Prof Practice Rating Scale'!A236</f>
        <v>Basic</v>
      </c>
    </row>
    <row r="237" spans="14:78" x14ac:dyDescent="0.2">
      <c r="N237" s="207">
        <f>'Prof Practice Rating Scale'!B237</f>
        <v>2.35</v>
      </c>
      <c r="O237" s="208" t="str">
        <f>'Prof Practice Rating Scale'!A237</f>
        <v>Basic</v>
      </c>
      <c r="P237" s="33" t="str">
        <f t="shared" si="14"/>
        <v>Minimal Growth - Meets only 1 or 2 student growth targets; has no more than one measure with negative growth results</v>
      </c>
      <c r="AC237" s="50"/>
      <c r="AU237" s="201">
        <v>2.35E-2</v>
      </c>
      <c r="BY237" s="206">
        <f>'Prof Practice Rating Scale'!B237</f>
        <v>2.35</v>
      </c>
      <c r="BZ237" s="43" t="str">
        <f>'Prof Practice Rating Scale'!A237</f>
        <v>Basic</v>
      </c>
    </row>
    <row r="238" spans="14:78" x14ac:dyDescent="0.2">
      <c r="N238" s="207">
        <f>'Prof Practice Rating Scale'!B238</f>
        <v>2.36</v>
      </c>
      <c r="O238" s="208" t="str">
        <f>'Prof Practice Rating Scale'!A238</f>
        <v>Basic</v>
      </c>
      <c r="P238" s="33" t="str">
        <f t="shared" si="14"/>
        <v>Minimal Growth - Meets only 1 or 2 student growth targets; has no more than one measure with negative growth results</v>
      </c>
      <c r="AC238" s="50"/>
      <c r="AU238" s="201">
        <v>2.3599999999999999E-2</v>
      </c>
      <c r="BY238" s="206">
        <f>'Prof Practice Rating Scale'!B238</f>
        <v>2.36</v>
      </c>
      <c r="BZ238" s="43" t="str">
        <f>'Prof Practice Rating Scale'!A238</f>
        <v>Basic</v>
      </c>
    </row>
    <row r="239" spans="14:78" x14ac:dyDescent="0.2">
      <c r="N239" s="207">
        <f>'Prof Practice Rating Scale'!B239</f>
        <v>2.37</v>
      </c>
      <c r="O239" s="208" t="str">
        <f>'Prof Practice Rating Scale'!A239</f>
        <v>Basic</v>
      </c>
      <c r="P239" s="33" t="str">
        <f t="shared" si="14"/>
        <v>Minimal Growth - Meets only 1 or 2 student growth targets; has no more than one measure with negative growth results</v>
      </c>
      <c r="AC239" s="50"/>
      <c r="AU239" s="201">
        <v>2.3699999999999999E-2</v>
      </c>
      <c r="BY239" s="206">
        <f>'Prof Practice Rating Scale'!B239</f>
        <v>2.37</v>
      </c>
      <c r="BZ239" s="43" t="str">
        <f>'Prof Practice Rating Scale'!A239</f>
        <v>Basic</v>
      </c>
    </row>
    <row r="240" spans="14:78" x14ac:dyDescent="0.2">
      <c r="N240" s="207">
        <f>'Prof Practice Rating Scale'!B240</f>
        <v>2.38</v>
      </c>
      <c r="O240" s="208" t="str">
        <f>'Prof Practice Rating Scale'!A240</f>
        <v>Basic</v>
      </c>
      <c r="P240" s="33" t="str">
        <f t="shared" si="14"/>
        <v>Minimal Growth - Meets only 1 or 2 student growth targets; has no more than one measure with negative growth results</v>
      </c>
      <c r="AC240" s="50"/>
      <c r="AU240" s="201">
        <v>2.3800000000000002E-2</v>
      </c>
      <c r="BY240" s="206">
        <f>'Prof Practice Rating Scale'!B240</f>
        <v>2.38</v>
      </c>
      <c r="BZ240" s="43" t="str">
        <f>'Prof Practice Rating Scale'!A240</f>
        <v>Basic</v>
      </c>
    </row>
    <row r="241" spans="14:78" x14ac:dyDescent="0.2">
      <c r="N241" s="207">
        <f>'Prof Practice Rating Scale'!B241</f>
        <v>2.39</v>
      </c>
      <c r="O241" s="208" t="str">
        <f>'Prof Practice Rating Scale'!A241</f>
        <v>Basic</v>
      </c>
      <c r="P241" s="33" t="str">
        <f t="shared" si="14"/>
        <v>Minimal Growth - Meets only 1 or 2 student growth targets; has no more than one measure with negative growth results</v>
      </c>
      <c r="AC241" s="50"/>
      <c r="AU241" s="201">
        <v>2.3900000000000001E-2</v>
      </c>
      <c r="BY241" s="206">
        <f>'Prof Practice Rating Scale'!B241</f>
        <v>2.39</v>
      </c>
      <c r="BZ241" s="43" t="str">
        <f>'Prof Practice Rating Scale'!A241</f>
        <v>Basic</v>
      </c>
    </row>
    <row r="242" spans="14:78" x14ac:dyDescent="0.2">
      <c r="N242" s="207">
        <f>'Prof Practice Rating Scale'!B242</f>
        <v>2.4</v>
      </c>
      <c r="O242" s="208" t="str">
        <f>'Prof Practice Rating Scale'!A242</f>
        <v>Basic</v>
      </c>
      <c r="P242" s="33" t="str">
        <f t="shared" si="14"/>
        <v>Minimal Growth - Meets only 1 or 2 student growth targets; has no more than one measure with negative growth results</v>
      </c>
      <c r="AC242" s="50"/>
      <c r="AU242" s="201">
        <v>2.4E-2</v>
      </c>
      <c r="BY242" s="206">
        <f>'Prof Practice Rating Scale'!B242</f>
        <v>2.4</v>
      </c>
      <c r="BZ242" s="43" t="str">
        <f>'Prof Practice Rating Scale'!A242</f>
        <v>Basic</v>
      </c>
    </row>
    <row r="243" spans="14:78" x14ac:dyDescent="0.2">
      <c r="N243" s="207">
        <f>'Prof Practice Rating Scale'!B243</f>
        <v>2.41</v>
      </c>
      <c r="O243" s="208" t="str">
        <f>'Prof Practice Rating Scale'!A243</f>
        <v>Basic</v>
      </c>
      <c r="P243" s="33" t="str">
        <f t="shared" si="14"/>
        <v>Minimal Growth - Meets only 1 or 2 student growth targets; has no more than one measure with negative growth results</v>
      </c>
      <c r="AC243" s="50"/>
      <c r="AU243" s="201">
        <v>2.41E-2</v>
      </c>
      <c r="BY243" s="206">
        <f>'Prof Practice Rating Scale'!B243</f>
        <v>2.41</v>
      </c>
      <c r="BZ243" s="43" t="str">
        <f>'Prof Practice Rating Scale'!A243</f>
        <v>Basic</v>
      </c>
    </row>
    <row r="244" spans="14:78" x14ac:dyDescent="0.2">
      <c r="N244" s="207">
        <f>'Prof Practice Rating Scale'!B244</f>
        <v>2.42</v>
      </c>
      <c r="O244" s="208" t="str">
        <f>'Prof Practice Rating Scale'!A244</f>
        <v>Basic</v>
      </c>
      <c r="P244" s="33" t="str">
        <f t="shared" si="14"/>
        <v>Minimal Growth - Meets only 1 or 2 student growth targets; has no more than one measure with negative growth results</v>
      </c>
      <c r="AC244" s="50"/>
      <c r="AU244" s="201">
        <v>2.4199999999999999E-2</v>
      </c>
      <c r="BY244" s="206">
        <f>'Prof Practice Rating Scale'!B244</f>
        <v>2.42</v>
      </c>
      <c r="BZ244" s="43" t="str">
        <f>'Prof Practice Rating Scale'!A244</f>
        <v>Basic</v>
      </c>
    </row>
    <row r="245" spans="14:78" x14ac:dyDescent="0.2">
      <c r="N245" s="207">
        <f>'Prof Practice Rating Scale'!B245</f>
        <v>2.4300000000000002</v>
      </c>
      <c r="O245" s="208" t="str">
        <f>'Prof Practice Rating Scale'!A245</f>
        <v>Basic</v>
      </c>
      <c r="P245" s="33" t="str">
        <f t="shared" si="14"/>
        <v>Minimal Growth - Meets only 1 or 2 student growth targets; has no more than one measure with negative growth results</v>
      </c>
      <c r="AC245" s="50"/>
      <c r="AU245" s="201">
        <v>2.4299999999999999E-2</v>
      </c>
      <c r="BY245" s="206">
        <f>'Prof Practice Rating Scale'!B245</f>
        <v>2.4300000000000002</v>
      </c>
      <c r="BZ245" s="43" t="str">
        <f>'Prof Practice Rating Scale'!A245</f>
        <v>Basic</v>
      </c>
    </row>
    <row r="246" spans="14:78" x14ac:dyDescent="0.2">
      <c r="N246" s="207">
        <f>'Prof Practice Rating Scale'!B246</f>
        <v>2.44</v>
      </c>
      <c r="O246" s="208" t="str">
        <f>'Prof Practice Rating Scale'!A246</f>
        <v>Basic</v>
      </c>
      <c r="P246" s="33" t="str">
        <f t="shared" si="14"/>
        <v>Minimal Growth - Meets only 1 or 2 student growth targets; has no more than one measure with negative growth results</v>
      </c>
      <c r="AC246" s="50"/>
      <c r="AU246" s="201">
        <v>2.4400000000000002E-2</v>
      </c>
      <c r="BY246" s="206">
        <f>'Prof Practice Rating Scale'!B246</f>
        <v>2.44</v>
      </c>
      <c r="BZ246" s="43" t="str">
        <f>'Prof Practice Rating Scale'!A246</f>
        <v>Basic</v>
      </c>
    </row>
    <row r="247" spans="14:78" x14ac:dyDescent="0.2">
      <c r="N247" s="207">
        <f>'Prof Practice Rating Scale'!B247</f>
        <v>2.4500000000000002</v>
      </c>
      <c r="O247" s="208" t="str">
        <f>'Prof Practice Rating Scale'!A247</f>
        <v>Proficient</v>
      </c>
      <c r="P247" s="33" t="str">
        <f>$G$3</f>
        <v>Meets Goal - Meets or exceeds the target for a majority of the student growth measures; does not have negative growth on any measures</v>
      </c>
      <c r="AC247" s="50"/>
      <c r="AU247" s="201">
        <v>2.4500000000000001E-2</v>
      </c>
      <c r="BY247" s="206">
        <f>'Prof Practice Rating Scale'!B247</f>
        <v>2.4500000000000002</v>
      </c>
      <c r="BZ247" s="43" t="str">
        <f>'Prof Practice Rating Scale'!A247</f>
        <v>Proficient</v>
      </c>
    </row>
    <row r="248" spans="14:78" x14ac:dyDescent="0.2">
      <c r="N248" s="207">
        <f>'Prof Practice Rating Scale'!B248</f>
        <v>2.46</v>
      </c>
      <c r="O248" s="208" t="str">
        <f>'Prof Practice Rating Scale'!A248</f>
        <v>Proficient</v>
      </c>
      <c r="P248" s="33" t="str">
        <f t="shared" ref="P248:P311" si="15">$G$3</f>
        <v>Meets Goal - Meets or exceeds the target for a majority of the student growth measures; does not have negative growth on any measures</v>
      </c>
      <c r="AC248" s="50"/>
      <c r="AU248" s="201">
        <v>2.46E-2</v>
      </c>
      <c r="BY248" s="206">
        <f>'Prof Practice Rating Scale'!B248</f>
        <v>2.46</v>
      </c>
      <c r="BZ248" s="43" t="str">
        <f>'Prof Practice Rating Scale'!A248</f>
        <v>Proficient</v>
      </c>
    </row>
    <row r="249" spans="14:78" x14ac:dyDescent="0.2">
      <c r="N249" s="207">
        <f>'Prof Practice Rating Scale'!B249</f>
        <v>2.4700000000000002</v>
      </c>
      <c r="O249" s="208" t="str">
        <f>'Prof Practice Rating Scale'!A249</f>
        <v>Proficient</v>
      </c>
      <c r="P249" s="33" t="str">
        <f t="shared" si="15"/>
        <v>Meets Goal - Meets or exceeds the target for a majority of the student growth measures; does not have negative growth on any measures</v>
      </c>
      <c r="AC249" s="50"/>
      <c r="AU249" s="201">
        <v>2.47E-2</v>
      </c>
      <c r="BY249" s="206">
        <f>'Prof Practice Rating Scale'!B249</f>
        <v>2.4700000000000002</v>
      </c>
      <c r="BZ249" s="43" t="str">
        <f>'Prof Practice Rating Scale'!A249</f>
        <v>Proficient</v>
      </c>
    </row>
    <row r="250" spans="14:78" x14ac:dyDescent="0.2">
      <c r="N250" s="207">
        <f>'Prof Practice Rating Scale'!B250</f>
        <v>2.48</v>
      </c>
      <c r="O250" s="208" t="str">
        <f>'Prof Practice Rating Scale'!A250</f>
        <v>Proficient</v>
      </c>
      <c r="P250" s="33" t="str">
        <f t="shared" si="15"/>
        <v>Meets Goal - Meets or exceeds the target for a majority of the student growth measures; does not have negative growth on any measures</v>
      </c>
      <c r="AC250" s="50"/>
      <c r="AU250" s="201">
        <v>2.4799999999999999E-2</v>
      </c>
      <c r="BY250" s="206">
        <f>'Prof Practice Rating Scale'!B250</f>
        <v>2.48</v>
      </c>
      <c r="BZ250" s="43" t="str">
        <f>'Prof Practice Rating Scale'!A250</f>
        <v>Proficient</v>
      </c>
    </row>
    <row r="251" spans="14:78" x14ac:dyDescent="0.2">
      <c r="N251" s="207">
        <f>'Prof Practice Rating Scale'!B251</f>
        <v>2.4900000000000002</v>
      </c>
      <c r="O251" s="208" t="str">
        <f>'Prof Practice Rating Scale'!A251</f>
        <v>Proficient</v>
      </c>
      <c r="P251" s="33" t="str">
        <f t="shared" si="15"/>
        <v>Meets Goal - Meets or exceeds the target for a majority of the student growth measures; does not have negative growth on any measures</v>
      </c>
      <c r="AC251" s="50"/>
      <c r="AU251" s="201">
        <v>2.4899999999999999E-2</v>
      </c>
      <c r="BY251" s="206">
        <f>'Prof Practice Rating Scale'!B251</f>
        <v>2.4900000000000002</v>
      </c>
      <c r="BZ251" s="43" t="str">
        <f>'Prof Practice Rating Scale'!A251</f>
        <v>Proficient</v>
      </c>
    </row>
    <row r="252" spans="14:78" x14ac:dyDescent="0.2">
      <c r="N252" s="207">
        <f>'Prof Practice Rating Scale'!B252</f>
        <v>2.5</v>
      </c>
      <c r="O252" s="208" t="str">
        <f>'Prof Practice Rating Scale'!A252</f>
        <v>Proficient</v>
      </c>
      <c r="P252" s="33" t="str">
        <f t="shared" si="15"/>
        <v>Meets Goal - Meets or exceeds the target for a majority of the student growth measures; does not have negative growth on any measures</v>
      </c>
      <c r="AC252" s="50"/>
      <c r="AU252" s="201">
        <v>2.5000000000000001E-2</v>
      </c>
      <c r="BY252" s="206">
        <f>'Prof Practice Rating Scale'!B252</f>
        <v>2.5</v>
      </c>
      <c r="BZ252" s="43" t="str">
        <f>'Prof Practice Rating Scale'!A252</f>
        <v>Proficient</v>
      </c>
    </row>
    <row r="253" spans="14:78" x14ac:dyDescent="0.2">
      <c r="N253" s="207">
        <f>'Prof Practice Rating Scale'!B253</f>
        <v>2.5099999999999998</v>
      </c>
      <c r="O253" s="208" t="str">
        <f>'Prof Practice Rating Scale'!A253</f>
        <v>Proficient</v>
      </c>
      <c r="P253" s="33" t="str">
        <f t="shared" si="15"/>
        <v>Meets Goal - Meets or exceeds the target for a majority of the student growth measures; does not have negative growth on any measures</v>
      </c>
      <c r="AC253" s="50"/>
      <c r="AU253" s="201">
        <v>2.5100000000000001E-2</v>
      </c>
      <c r="BY253" s="206">
        <f>'Prof Practice Rating Scale'!B253</f>
        <v>2.5099999999999998</v>
      </c>
      <c r="BZ253" s="43" t="str">
        <f>'Prof Practice Rating Scale'!A253</f>
        <v>Proficient</v>
      </c>
    </row>
    <row r="254" spans="14:78" x14ac:dyDescent="0.2">
      <c r="N254" s="207">
        <f>'Prof Practice Rating Scale'!B254</f>
        <v>2.52</v>
      </c>
      <c r="O254" s="208" t="str">
        <f>'Prof Practice Rating Scale'!A254</f>
        <v>Proficient</v>
      </c>
      <c r="P254" s="33" t="str">
        <f t="shared" si="15"/>
        <v>Meets Goal - Meets or exceeds the target for a majority of the student growth measures; does not have negative growth on any measures</v>
      </c>
      <c r="AC254" s="50"/>
      <c r="AU254" s="201">
        <v>2.52E-2</v>
      </c>
      <c r="BY254" s="206">
        <f>'Prof Practice Rating Scale'!B254</f>
        <v>2.52</v>
      </c>
      <c r="BZ254" s="43" t="str">
        <f>'Prof Practice Rating Scale'!A254</f>
        <v>Proficient</v>
      </c>
    </row>
    <row r="255" spans="14:78" x14ac:dyDescent="0.2">
      <c r="N255" s="207">
        <f>'Prof Practice Rating Scale'!B255</f>
        <v>2.5299999999999998</v>
      </c>
      <c r="O255" s="208" t="str">
        <f>'Prof Practice Rating Scale'!A255</f>
        <v>Proficient</v>
      </c>
      <c r="P255" s="33" t="str">
        <f t="shared" si="15"/>
        <v>Meets Goal - Meets or exceeds the target for a majority of the student growth measures; does not have negative growth on any measures</v>
      </c>
      <c r="AC255" s="50"/>
      <c r="AU255" s="201">
        <v>2.53E-2</v>
      </c>
      <c r="BY255" s="206">
        <f>'Prof Practice Rating Scale'!B255</f>
        <v>2.5299999999999998</v>
      </c>
      <c r="BZ255" s="43" t="str">
        <f>'Prof Practice Rating Scale'!A255</f>
        <v>Proficient</v>
      </c>
    </row>
    <row r="256" spans="14:78" x14ac:dyDescent="0.2">
      <c r="N256" s="207">
        <f>'Prof Practice Rating Scale'!B256</f>
        <v>2.54</v>
      </c>
      <c r="O256" s="208" t="str">
        <f>'Prof Practice Rating Scale'!A256</f>
        <v>Proficient</v>
      </c>
      <c r="P256" s="33" t="str">
        <f t="shared" si="15"/>
        <v>Meets Goal - Meets or exceeds the target for a majority of the student growth measures; does not have negative growth on any measures</v>
      </c>
      <c r="AC256" s="50"/>
      <c r="AU256" s="201">
        <v>2.5399999999999999E-2</v>
      </c>
      <c r="BY256" s="206">
        <f>'Prof Practice Rating Scale'!B256</f>
        <v>2.54</v>
      </c>
      <c r="BZ256" s="43" t="str">
        <f>'Prof Practice Rating Scale'!A256</f>
        <v>Proficient</v>
      </c>
    </row>
    <row r="257" spans="14:78" x14ac:dyDescent="0.2">
      <c r="N257" s="207">
        <f>'Prof Practice Rating Scale'!B257</f>
        <v>2.5499999999999998</v>
      </c>
      <c r="O257" s="208" t="str">
        <f>'Prof Practice Rating Scale'!A257</f>
        <v>Proficient</v>
      </c>
      <c r="P257" s="33" t="str">
        <f t="shared" si="15"/>
        <v>Meets Goal - Meets or exceeds the target for a majority of the student growth measures; does not have negative growth on any measures</v>
      </c>
      <c r="AC257" s="50"/>
      <c r="AU257" s="201">
        <v>2.5499999999999998E-2</v>
      </c>
      <c r="BY257" s="206">
        <f>'Prof Practice Rating Scale'!B257</f>
        <v>2.5499999999999998</v>
      </c>
      <c r="BZ257" s="43" t="str">
        <f>'Prof Practice Rating Scale'!A257</f>
        <v>Proficient</v>
      </c>
    </row>
    <row r="258" spans="14:78" x14ac:dyDescent="0.2">
      <c r="N258" s="207">
        <f>'Prof Practice Rating Scale'!B258</f>
        <v>2.56</v>
      </c>
      <c r="O258" s="208" t="str">
        <f>'Prof Practice Rating Scale'!A258</f>
        <v>Proficient</v>
      </c>
      <c r="P258" s="33" t="str">
        <f t="shared" si="15"/>
        <v>Meets Goal - Meets or exceeds the target for a majority of the student growth measures; does not have negative growth on any measures</v>
      </c>
      <c r="AC258" s="50"/>
      <c r="AU258" s="201">
        <v>2.5600000000000001E-2</v>
      </c>
      <c r="BY258" s="206">
        <f>'Prof Practice Rating Scale'!B258</f>
        <v>2.56</v>
      </c>
      <c r="BZ258" s="43" t="str">
        <f>'Prof Practice Rating Scale'!A258</f>
        <v>Proficient</v>
      </c>
    </row>
    <row r="259" spans="14:78" x14ac:dyDescent="0.2">
      <c r="N259" s="207">
        <f>'Prof Practice Rating Scale'!B259</f>
        <v>2.57</v>
      </c>
      <c r="O259" s="208" t="str">
        <f>'Prof Practice Rating Scale'!A259</f>
        <v>Proficient</v>
      </c>
      <c r="P259" s="33" t="str">
        <f t="shared" si="15"/>
        <v>Meets Goal - Meets or exceeds the target for a majority of the student growth measures; does not have negative growth on any measures</v>
      </c>
      <c r="AC259" s="50"/>
      <c r="AU259" s="201">
        <v>2.5700000000000001E-2</v>
      </c>
      <c r="BY259" s="206">
        <f>'Prof Practice Rating Scale'!B259</f>
        <v>2.57</v>
      </c>
      <c r="BZ259" s="43" t="str">
        <f>'Prof Practice Rating Scale'!A259</f>
        <v>Proficient</v>
      </c>
    </row>
    <row r="260" spans="14:78" x14ac:dyDescent="0.2">
      <c r="N260" s="207">
        <f>'Prof Practice Rating Scale'!B260</f>
        <v>2.58</v>
      </c>
      <c r="O260" s="208" t="str">
        <f>'Prof Practice Rating Scale'!A260</f>
        <v>Proficient</v>
      </c>
      <c r="P260" s="33" t="str">
        <f t="shared" si="15"/>
        <v>Meets Goal - Meets or exceeds the target for a majority of the student growth measures; does not have negative growth on any measures</v>
      </c>
      <c r="AC260" s="50"/>
      <c r="AU260" s="201">
        <v>2.58E-2</v>
      </c>
      <c r="BY260" s="206">
        <f>'Prof Practice Rating Scale'!B260</f>
        <v>2.58</v>
      </c>
      <c r="BZ260" s="43" t="str">
        <f>'Prof Practice Rating Scale'!A260</f>
        <v>Proficient</v>
      </c>
    </row>
    <row r="261" spans="14:78" x14ac:dyDescent="0.2">
      <c r="N261" s="207">
        <f>'Prof Practice Rating Scale'!B261</f>
        <v>2.59</v>
      </c>
      <c r="O261" s="208" t="str">
        <f>'Prof Practice Rating Scale'!A261</f>
        <v>Proficient</v>
      </c>
      <c r="P261" s="33" t="str">
        <f t="shared" si="15"/>
        <v>Meets Goal - Meets or exceeds the target for a majority of the student growth measures; does not have negative growth on any measures</v>
      </c>
      <c r="AC261" s="50"/>
      <c r="AU261" s="201">
        <v>2.5899999999999999E-2</v>
      </c>
      <c r="BY261" s="206">
        <f>'Prof Practice Rating Scale'!B261</f>
        <v>2.59</v>
      </c>
      <c r="BZ261" s="43" t="str">
        <f>'Prof Practice Rating Scale'!A261</f>
        <v>Proficient</v>
      </c>
    </row>
    <row r="262" spans="14:78" x14ac:dyDescent="0.2">
      <c r="N262" s="207">
        <f>'Prof Practice Rating Scale'!B262</f>
        <v>2.6</v>
      </c>
      <c r="O262" s="208" t="str">
        <f>'Prof Practice Rating Scale'!A262</f>
        <v>Proficient</v>
      </c>
      <c r="P262" s="33" t="str">
        <f t="shared" si="15"/>
        <v>Meets Goal - Meets or exceeds the target for a majority of the student growth measures; does not have negative growth on any measures</v>
      </c>
      <c r="AC262" s="50"/>
      <c r="AU262" s="201">
        <v>2.5999999999999999E-2</v>
      </c>
      <c r="BY262" s="206">
        <f>'Prof Practice Rating Scale'!B262</f>
        <v>2.6</v>
      </c>
      <c r="BZ262" s="43" t="str">
        <f>'Prof Practice Rating Scale'!A262</f>
        <v>Proficient</v>
      </c>
    </row>
    <row r="263" spans="14:78" x14ac:dyDescent="0.2">
      <c r="N263" s="207">
        <f>'Prof Practice Rating Scale'!B263</f>
        <v>2.61</v>
      </c>
      <c r="O263" s="208" t="str">
        <f>'Prof Practice Rating Scale'!A263</f>
        <v>Proficient</v>
      </c>
      <c r="P263" s="33" t="str">
        <f t="shared" si="15"/>
        <v>Meets Goal - Meets or exceeds the target for a majority of the student growth measures; does not have negative growth on any measures</v>
      </c>
      <c r="AC263" s="50"/>
      <c r="AU263" s="201">
        <v>2.6100000000000002E-2</v>
      </c>
      <c r="BY263" s="206">
        <f>'Prof Practice Rating Scale'!B263</f>
        <v>2.61</v>
      </c>
      <c r="BZ263" s="43" t="str">
        <f>'Prof Practice Rating Scale'!A263</f>
        <v>Proficient</v>
      </c>
    </row>
    <row r="264" spans="14:78" x14ac:dyDescent="0.2">
      <c r="N264" s="207">
        <f>'Prof Practice Rating Scale'!B264</f>
        <v>2.62</v>
      </c>
      <c r="O264" s="208" t="str">
        <f>'Prof Practice Rating Scale'!A264</f>
        <v>Proficient</v>
      </c>
      <c r="P264" s="33" t="str">
        <f t="shared" si="15"/>
        <v>Meets Goal - Meets or exceeds the target for a majority of the student growth measures; does not have negative growth on any measures</v>
      </c>
      <c r="AC264" s="50"/>
      <c r="AU264" s="201">
        <v>2.6200000000000001E-2</v>
      </c>
      <c r="BY264" s="206">
        <f>'Prof Practice Rating Scale'!B264</f>
        <v>2.62</v>
      </c>
      <c r="BZ264" s="43" t="str">
        <f>'Prof Practice Rating Scale'!A264</f>
        <v>Proficient</v>
      </c>
    </row>
    <row r="265" spans="14:78" x14ac:dyDescent="0.2">
      <c r="N265" s="207">
        <f>'Prof Practice Rating Scale'!B265</f>
        <v>2.63</v>
      </c>
      <c r="O265" s="208" t="str">
        <f>'Prof Practice Rating Scale'!A265</f>
        <v>Proficient</v>
      </c>
      <c r="P265" s="33" t="str">
        <f t="shared" si="15"/>
        <v>Meets Goal - Meets or exceeds the target for a majority of the student growth measures; does not have negative growth on any measures</v>
      </c>
      <c r="AC265" s="50"/>
      <c r="AU265" s="201">
        <v>2.63E-2</v>
      </c>
      <c r="BY265" s="206">
        <f>'Prof Practice Rating Scale'!B265</f>
        <v>2.63</v>
      </c>
      <c r="BZ265" s="43" t="str">
        <f>'Prof Practice Rating Scale'!A265</f>
        <v>Proficient</v>
      </c>
    </row>
    <row r="266" spans="14:78" x14ac:dyDescent="0.2">
      <c r="N266" s="207">
        <f>'Prof Practice Rating Scale'!B266</f>
        <v>2.64</v>
      </c>
      <c r="O266" s="208" t="str">
        <f>'Prof Practice Rating Scale'!A266</f>
        <v>Proficient</v>
      </c>
      <c r="P266" s="33" t="str">
        <f t="shared" si="15"/>
        <v>Meets Goal - Meets or exceeds the target for a majority of the student growth measures; does not have negative growth on any measures</v>
      </c>
      <c r="AC266" s="50"/>
      <c r="AU266" s="201">
        <v>2.64E-2</v>
      </c>
      <c r="BY266" s="206">
        <f>'Prof Practice Rating Scale'!B266</f>
        <v>2.64</v>
      </c>
      <c r="BZ266" s="43" t="str">
        <f>'Prof Practice Rating Scale'!A266</f>
        <v>Proficient</v>
      </c>
    </row>
    <row r="267" spans="14:78" x14ac:dyDescent="0.2">
      <c r="N267" s="207">
        <f>'Prof Practice Rating Scale'!B267</f>
        <v>2.65</v>
      </c>
      <c r="O267" s="208" t="str">
        <f>'Prof Practice Rating Scale'!A267</f>
        <v>Proficient</v>
      </c>
      <c r="P267" s="33" t="str">
        <f t="shared" si="15"/>
        <v>Meets Goal - Meets or exceeds the target for a majority of the student growth measures; does not have negative growth on any measures</v>
      </c>
      <c r="AC267" s="50"/>
      <c r="AU267" s="201">
        <v>2.6499999999999999E-2</v>
      </c>
      <c r="BY267" s="206">
        <f>'Prof Practice Rating Scale'!B267</f>
        <v>2.65</v>
      </c>
      <c r="BZ267" s="43" t="str">
        <f>'Prof Practice Rating Scale'!A267</f>
        <v>Proficient</v>
      </c>
    </row>
    <row r="268" spans="14:78" x14ac:dyDescent="0.2">
      <c r="N268" s="207">
        <f>'Prof Practice Rating Scale'!B268</f>
        <v>2.66</v>
      </c>
      <c r="O268" s="208" t="str">
        <f>'Prof Practice Rating Scale'!A268</f>
        <v>Proficient</v>
      </c>
      <c r="P268" s="33" t="str">
        <f t="shared" si="15"/>
        <v>Meets Goal - Meets or exceeds the target for a majority of the student growth measures; does not have negative growth on any measures</v>
      </c>
      <c r="AC268" s="50"/>
      <c r="AU268" s="201">
        <v>2.6599999999999999E-2</v>
      </c>
      <c r="BY268" s="206">
        <f>'Prof Practice Rating Scale'!B268</f>
        <v>2.66</v>
      </c>
      <c r="BZ268" s="43" t="str">
        <f>'Prof Practice Rating Scale'!A268</f>
        <v>Proficient</v>
      </c>
    </row>
    <row r="269" spans="14:78" x14ac:dyDescent="0.2">
      <c r="N269" s="207">
        <f>'Prof Practice Rating Scale'!B269</f>
        <v>2.67</v>
      </c>
      <c r="O269" s="208" t="str">
        <f>'Prof Practice Rating Scale'!A269</f>
        <v>Proficient</v>
      </c>
      <c r="P269" s="33" t="str">
        <f t="shared" si="15"/>
        <v>Meets Goal - Meets or exceeds the target for a majority of the student growth measures; does not have negative growth on any measures</v>
      </c>
      <c r="AC269" s="50"/>
      <c r="AU269" s="201">
        <v>2.6700000000000002E-2</v>
      </c>
      <c r="BY269" s="206">
        <f>'Prof Practice Rating Scale'!B269</f>
        <v>2.67</v>
      </c>
      <c r="BZ269" s="43" t="str">
        <f>'Prof Practice Rating Scale'!A269</f>
        <v>Proficient</v>
      </c>
    </row>
    <row r="270" spans="14:78" x14ac:dyDescent="0.2">
      <c r="N270" s="207">
        <f>'Prof Practice Rating Scale'!B270</f>
        <v>2.68</v>
      </c>
      <c r="O270" s="208" t="str">
        <f>'Prof Practice Rating Scale'!A270</f>
        <v>Proficient</v>
      </c>
      <c r="P270" s="33" t="str">
        <f t="shared" si="15"/>
        <v>Meets Goal - Meets or exceeds the target for a majority of the student growth measures; does not have negative growth on any measures</v>
      </c>
      <c r="AC270" s="50"/>
      <c r="AU270" s="201">
        <v>2.6800000000000001E-2</v>
      </c>
      <c r="BY270" s="206">
        <f>'Prof Practice Rating Scale'!B270</f>
        <v>2.68</v>
      </c>
      <c r="BZ270" s="43" t="str">
        <f>'Prof Practice Rating Scale'!A270</f>
        <v>Proficient</v>
      </c>
    </row>
    <row r="271" spans="14:78" x14ac:dyDescent="0.2">
      <c r="N271" s="207">
        <f>'Prof Practice Rating Scale'!B271</f>
        <v>2.69</v>
      </c>
      <c r="O271" s="208" t="str">
        <f>'Prof Practice Rating Scale'!A271</f>
        <v>Proficient</v>
      </c>
      <c r="P271" s="33" t="str">
        <f t="shared" si="15"/>
        <v>Meets Goal - Meets or exceeds the target for a majority of the student growth measures; does not have negative growth on any measures</v>
      </c>
      <c r="AC271" s="50"/>
      <c r="AU271" s="201">
        <v>2.69E-2</v>
      </c>
      <c r="BY271" s="206">
        <f>'Prof Practice Rating Scale'!B271</f>
        <v>2.69</v>
      </c>
      <c r="BZ271" s="43" t="str">
        <f>'Prof Practice Rating Scale'!A271</f>
        <v>Proficient</v>
      </c>
    </row>
    <row r="272" spans="14:78" x14ac:dyDescent="0.2">
      <c r="N272" s="207">
        <f>'Prof Practice Rating Scale'!B272</f>
        <v>2.7</v>
      </c>
      <c r="O272" s="208" t="str">
        <f>'Prof Practice Rating Scale'!A272</f>
        <v>Proficient</v>
      </c>
      <c r="P272" s="33" t="str">
        <f t="shared" si="15"/>
        <v>Meets Goal - Meets or exceeds the target for a majority of the student growth measures; does not have negative growth on any measures</v>
      </c>
      <c r="AC272" s="50"/>
      <c r="AU272" s="201">
        <v>2.7E-2</v>
      </c>
      <c r="BY272" s="206">
        <f>'Prof Practice Rating Scale'!B272</f>
        <v>2.7</v>
      </c>
      <c r="BZ272" s="43" t="str">
        <f>'Prof Practice Rating Scale'!A272</f>
        <v>Proficient</v>
      </c>
    </row>
    <row r="273" spans="14:78" x14ac:dyDescent="0.2">
      <c r="N273" s="207">
        <f>'Prof Practice Rating Scale'!B273</f>
        <v>2.71</v>
      </c>
      <c r="O273" s="208" t="str">
        <f>'Prof Practice Rating Scale'!A273</f>
        <v>Proficient</v>
      </c>
      <c r="P273" s="33" t="str">
        <f t="shared" si="15"/>
        <v>Meets Goal - Meets or exceeds the target for a majority of the student growth measures; does not have negative growth on any measures</v>
      </c>
      <c r="AC273" s="50"/>
      <c r="AU273" s="201">
        <v>2.7099999999999999E-2</v>
      </c>
      <c r="BY273" s="206">
        <f>'Prof Practice Rating Scale'!B273</f>
        <v>2.71</v>
      </c>
      <c r="BZ273" s="43" t="str">
        <f>'Prof Practice Rating Scale'!A273</f>
        <v>Proficient</v>
      </c>
    </row>
    <row r="274" spans="14:78" x14ac:dyDescent="0.2">
      <c r="N274" s="207">
        <f>'Prof Practice Rating Scale'!B274</f>
        <v>2.72</v>
      </c>
      <c r="O274" s="208" t="str">
        <f>'Prof Practice Rating Scale'!A274</f>
        <v>Proficient</v>
      </c>
      <c r="P274" s="33" t="str">
        <f t="shared" si="15"/>
        <v>Meets Goal - Meets or exceeds the target for a majority of the student growth measures; does not have negative growth on any measures</v>
      </c>
      <c r="AC274" s="50"/>
      <c r="AU274" s="201">
        <v>2.7199999999999998E-2</v>
      </c>
      <c r="BY274" s="206">
        <f>'Prof Practice Rating Scale'!B274</f>
        <v>2.72</v>
      </c>
      <c r="BZ274" s="43" t="str">
        <f>'Prof Practice Rating Scale'!A274</f>
        <v>Proficient</v>
      </c>
    </row>
    <row r="275" spans="14:78" x14ac:dyDescent="0.2">
      <c r="N275" s="207">
        <f>'Prof Practice Rating Scale'!B275</f>
        <v>2.73</v>
      </c>
      <c r="O275" s="208" t="str">
        <f>'Prof Practice Rating Scale'!A275</f>
        <v>Proficient</v>
      </c>
      <c r="P275" s="33" t="str">
        <f t="shared" si="15"/>
        <v>Meets Goal - Meets or exceeds the target for a majority of the student growth measures; does not have negative growth on any measures</v>
      </c>
      <c r="AC275" s="50"/>
      <c r="AU275" s="201">
        <v>2.7300000000000001E-2</v>
      </c>
      <c r="BY275" s="206">
        <f>'Prof Practice Rating Scale'!B275</f>
        <v>2.73</v>
      </c>
      <c r="BZ275" s="43" t="str">
        <f>'Prof Practice Rating Scale'!A275</f>
        <v>Proficient</v>
      </c>
    </row>
    <row r="276" spans="14:78" x14ac:dyDescent="0.2">
      <c r="N276" s="207">
        <f>'Prof Practice Rating Scale'!B276</f>
        <v>2.74</v>
      </c>
      <c r="O276" s="208" t="str">
        <f>'Prof Practice Rating Scale'!A276</f>
        <v>Proficient</v>
      </c>
      <c r="P276" s="33" t="str">
        <f t="shared" si="15"/>
        <v>Meets Goal - Meets or exceeds the target for a majority of the student growth measures; does not have negative growth on any measures</v>
      </c>
      <c r="AC276" s="50"/>
      <c r="AU276" s="201">
        <v>2.7400000000000001E-2</v>
      </c>
      <c r="BY276" s="206">
        <f>'Prof Practice Rating Scale'!B276</f>
        <v>2.74</v>
      </c>
      <c r="BZ276" s="43" t="str">
        <f>'Prof Practice Rating Scale'!A276</f>
        <v>Proficient</v>
      </c>
    </row>
    <row r="277" spans="14:78" x14ac:dyDescent="0.2">
      <c r="N277" s="207">
        <f>'Prof Practice Rating Scale'!B277</f>
        <v>2.75</v>
      </c>
      <c r="O277" s="208" t="str">
        <f>'Prof Practice Rating Scale'!A277</f>
        <v>Proficient</v>
      </c>
      <c r="P277" s="33" t="str">
        <f t="shared" si="15"/>
        <v>Meets Goal - Meets or exceeds the target for a majority of the student growth measures; does not have negative growth on any measures</v>
      </c>
      <c r="AC277" s="50"/>
      <c r="AU277" s="201">
        <v>2.75E-2</v>
      </c>
      <c r="BY277" s="206">
        <f>'Prof Practice Rating Scale'!B277</f>
        <v>2.75</v>
      </c>
      <c r="BZ277" s="43" t="str">
        <f>'Prof Practice Rating Scale'!A277</f>
        <v>Proficient</v>
      </c>
    </row>
    <row r="278" spans="14:78" x14ac:dyDescent="0.2">
      <c r="N278" s="207">
        <f>'Prof Practice Rating Scale'!B278</f>
        <v>2.76</v>
      </c>
      <c r="O278" s="208" t="str">
        <f>'Prof Practice Rating Scale'!A278</f>
        <v>Proficient</v>
      </c>
      <c r="P278" s="33" t="str">
        <f t="shared" si="15"/>
        <v>Meets Goal - Meets or exceeds the target for a majority of the student growth measures; does not have negative growth on any measures</v>
      </c>
      <c r="AC278" s="50"/>
      <c r="AU278" s="201">
        <v>2.76E-2</v>
      </c>
      <c r="BY278" s="206">
        <f>'Prof Practice Rating Scale'!B278</f>
        <v>2.76</v>
      </c>
      <c r="BZ278" s="43" t="str">
        <f>'Prof Practice Rating Scale'!A278</f>
        <v>Proficient</v>
      </c>
    </row>
    <row r="279" spans="14:78" x14ac:dyDescent="0.2">
      <c r="N279" s="207">
        <f>'Prof Practice Rating Scale'!B279</f>
        <v>2.77</v>
      </c>
      <c r="O279" s="208" t="str">
        <f>'Prof Practice Rating Scale'!A279</f>
        <v>Proficient</v>
      </c>
      <c r="P279" s="33" t="str">
        <f t="shared" si="15"/>
        <v>Meets Goal - Meets or exceeds the target for a majority of the student growth measures; does not have negative growth on any measures</v>
      </c>
      <c r="AC279" s="50"/>
      <c r="AU279" s="201">
        <v>2.7699999999999999E-2</v>
      </c>
      <c r="BY279" s="206">
        <f>'Prof Practice Rating Scale'!B279</f>
        <v>2.77</v>
      </c>
      <c r="BZ279" s="43" t="str">
        <f>'Prof Practice Rating Scale'!A279</f>
        <v>Proficient</v>
      </c>
    </row>
    <row r="280" spans="14:78" x14ac:dyDescent="0.2">
      <c r="N280" s="207">
        <f>'Prof Practice Rating Scale'!B280</f>
        <v>2.78</v>
      </c>
      <c r="O280" s="208" t="str">
        <f>'Prof Practice Rating Scale'!A280</f>
        <v>Proficient</v>
      </c>
      <c r="P280" s="33" t="str">
        <f t="shared" si="15"/>
        <v>Meets Goal - Meets or exceeds the target for a majority of the student growth measures; does not have negative growth on any measures</v>
      </c>
      <c r="AC280" s="50"/>
      <c r="AU280" s="201">
        <v>2.7799999999999998E-2</v>
      </c>
      <c r="BY280" s="206">
        <f>'Prof Practice Rating Scale'!B280</f>
        <v>2.78</v>
      </c>
      <c r="BZ280" s="43" t="str">
        <f>'Prof Practice Rating Scale'!A280</f>
        <v>Proficient</v>
      </c>
    </row>
    <row r="281" spans="14:78" x14ac:dyDescent="0.2">
      <c r="N281" s="207">
        <f>'Prof Practice Rating Scale'!B281</f>
        <v>2.79</v>
      </c>
      <c r="O281" s="208" t="str">
        <f>'Prof Practice Rating Scale'!A281</f>
        <v>Proficient</v>
      </c>
      <c r="P281" s="33" t="str">
        <f t="shared" si="15"/>
        <v>Meets Goal - Meets or exceeds the target for a majority of the student growth measures; does not have negative growth on any measures</v>
      </c>
      <c r="AC281" s="50"/>
      <c r="AU281" s="201">
        <v>2.7900000000000001E-2</v>
      </c>
      <c r="BY281" s="206">
        <f>'Prof Practice Rating Scale'!B281</f>
        <v>2.79</v>
      </c>
      <c r="BZ281" s="43" t="str">
        <f>'Prof Practice Rating Scale'!A281</f>
        <v>Proficient</v>
      </c>
    </row>
    <row r="282" spans="14:78" x14ac:dyDescent="0.2">
      <c r="N282" s="207">
        <f>'Prof Practice Rating Scale'!B282</f>
        <v>2.8</v>
      </c>
      <c r="O282" s="208" t="str">
        <f>'Prof Practice Rating Scale'!A282</f>
        <v>Proficient</v>
      </c>
      <c r="P282" s="33" t="str">
        <f t="shared" si="15"/>
        <v>Meets Goal - Meets or exceeds the target for a majority of the student growth measures; does not have negative growth on any measures</v>
      </c>
      <c r="AC282" s="50"/>
      <c r="AU282" s="201">
        <v>2.8000000000000001E-2</v>
      </c>
      <c r="BY282" s="206">
        <f>'Prof Practice Rating Scale'!B282</f>
        <v>2.8</v>
      </c>
      <c r="BZ282" s="43" t="str">
        <f>'Prof Practice Rating Scale'!A282</f>
        <v>Proficient</v>
      </c>
    </row>
    <row r="283" spans="14:78" x14ac:dyDescent="0.2">
      <c r="N283" s="207">
        <f>'Prof Practice Rating Scale'!B283</f>
        <v>2.81</v>
      </c>
      <c r="O283" s="208" t="str">
        <f>'Prof Practice Rating Scale'!A283</f>
        <v>Proficient</v>
      </c>
      <c r="P283" s="33" t="str">
        <f t="shared" si="15"/>
        <v>Meets Goal - Meets or exceeds the target for a majority of the student growth measures; does not have negative growth on any measures</v>
      </c>
      <c r="AC283" s="50"/>
      <c r="AU283" s="201">
        <v>2.81E-2</v>
      </c>
      <c r="BY283" s="206">
        <f>'Prof Practice Rating Scale'!B283</f>
        <v>2.81</v>
      </c>
      <c r="BZ283" s="43" t="str">
        <f>'Prof Practice Rating Scale'!A283</f>
        <v>Proficient</v>
      </c>
    </row>
    <row r="284" spans="14:78" x14ac:dyDescent="0.2">
      <c r="N284" s="207">
        <f>'Prof Practice Rating Scale'!B284</f>
        <v>2.82</v>
      </c>
      <c r="O284" s="208" t="str">
        <f>'Prof Practice Rating Scale'!A284</f>
        <v>Proficient</v>
      </c>
      <c r="P284" s="33" t="str">
        <f t="shared" si="15"/>
        <v>Meets Goal - Meets or exceeds the target for a majority of the student growth measures; does not have negative growth on any measures</v>
      </c>
      <c r="AC284" s="50"/>
      <c r="AU284" s="201">
        <v>2.8199999999999999E-2</v>
      </c>
      <c r="BY284" s="206">
        <f>'Prof Practice Rating Scale'!B284</f>
        <v>2.82</v>
      </c>
      <c r="BZ284" s="43" t="str">
        <f>'Prof Practice Rating Scale'!A284</f>
        <v>Proficient</v>
      </c>
    </row>
    <row r="285" spans="14:78" x14ac:dyDescent="0.2">
      <c r="N285" s="207">
        <f>'Prof Practice Rating Scale'!B285</f>
        <v>2.83</v>
      </c>
      <c r="O285" s="208" t="str">
        <f>'Prof Practice Rating Scale'!A285</f>
        <v>Proficient</v>
      </c>
      <c r="P285" s="33" t="str">
        <f t="shared" si="15"/>
        <v>Meets Goal - Meets or exceeds the target for a majority of the student growth measures; does not have negative growth on any measures</v>
      </c>
      <c r="AC285" s="50"/>
      <c r="AU285" s="201">
        <v>2.8299999999999999E-2</v>
      </c>
      <c r="BY285" s="206">
        <f>'Prof Practice Rating Scale'!B285</f>
        <v>2.83</v>
      </c>
      <c r="BZ285" s="43" t="str">
        <f>'Prof Practice Rating Scale'!A285</f>
        <v>Proficient</v>
      </c>
    </row>
    <row r="286" spans="14:78" x14ac:dyDescent="0.2">
      <c r="N286" s="207">
        <f>'Prof Practice Rating Scale'!B286</f>
        <v>2.84</v>
      </c>
      <c r="O286" s="208" t="str">
        <f>'Prof Practice Rating Scale'!A286</f>
        <v>Proficient</v>
      </c>
      <c r="P286" s="33" t="str">
        <f t="shared" si="15"/>
        <v>Meets Goal - Meets or exceeds the target for a majority of the student growth measures; does not have negative growth on any measures</v>
      </c>
      <c r="AC286" s="50"/>
      <c r="AU286" s="201">
        <v>2.8400000000000002E-2</v>
      </c>
      <c r="BY286" s="206">
        <f>'Prof Practice Rating Scale'!B286</f>
        <v>2.84</v>
      </c>
      <c r="BZ286" s="43" t="str">
        <f>'Prof Practice Rating Scale'!A286</f>
        <v>Proficient</v>
      </c>
    </row>
    <row r="287" spans="14:78" x14ac:dyDescent="0.2">
      <c r="N287" s="207">
        <f>'Prof Practice Rating Scale'!B287</f>
        <v>2.85</v>
      </c>
      <c r="O287" s="208" t="str">
        <f>'Prof Practice Rating Scale'!A287</f>
        <v>Proficient</v>
      </c>
      <c r="P287" s="33" t="str">
        <f t="shared" si="15"/>
        <v>Meets Goal - Meets or exceeds the target for a majority of the student growth measures; does not have negative growth on any measures</v>
      </c>
      <c r="AC287" s="50"/>
      <c r="AU287" s="201">
        <v>2.8500000000000001E-2</v>
      </c>
      <c r="BY287" s="206">
        <f>'Prof Practice Rating Scale'!B287</f>
        <v>2.85</v>
      </c>
      <c r="BZ287" s="43" t="str">
        <f>'Prof Practice Rating Scale'!A287</f>
        <v>Proficient</v>
      </c>
    </row>
    <row r="288" spans="14:78" x14ac:dyDescent="0.2">
      <c r="N288" s="207">
        <f>'Prof Practice Rating Scale'!B288</f>
        <v>2.86</v>
      </c>
      <c r="O288" s="208" t="str">
        <f>'Prof Practice Rating Scale'!A288</f>
        <v>Proficient</v>
      </c>
      <c r="P288" s="33" t="str">
        <f t="shared" si="15"/>
        <v>Meets Goal - Meets or exceeds the target for a majority of the student growth measures; does not have negative growth on any measures</v>
      </c>
      <c r="AC288" s="50"/>
      <c r="AU288" s="201">
        <v>2.86E-2</v>
      </c>
      <c r="BY288" s="206">
        <f>'Prof Practice Rating Scale'!B288</f>
        <v>2.86</v>
      </c>
      <c r="BZ288" s="43" t="str">
        <f>'Prof Practice Rating Scale'!A288</f>
        <v>Proficient</v>
      </c>
    </row>
    <row r="289" spans="14:78" x14ac:dyDescent="0.2">
      <c r="N289" s="207">
        <f>'Prof Practice Rating Scale'!B289</f>
        <v>2.87</v>
      </c>
      <c r="O289" s="208" t="str">
        <f>'Prof Practice Rating Scale'!A289</f>
        <v>Proficient</v>
      </c>
      <c r="P289" s="33" t="str">
        <f t="shared" si="15"/>
        <v>Meets Goal - Meets or exceeds the target for a majority of the student growth measures; does not have negative growth on any measures</v>
      </c>
      <c r="AC289" s="50"/>
      <c r="AU289" s="201">
        <v>2.87E-2</v>
      </c>
      <c r="BY289" s="206">
        <f>'Prof Practice Rating Scale'!B289</f>
        <v>2.87</v>
      </c>
      <c r="BZ289" s="43" t="str">
        <f>'Prof Practice Rating Scale'!A289</f>
        <v>Proficient</v>
      </c>
    </row>
    <row r="290" spans="14:78" x14ac:dyDescent="0.2">
      <c r="N290" s="207">
        <f>'Prof Practice Rating Scale'!B290</f>
        <v>2.88</v>
      </c>
      <c r="O290" s="208" t="str">
        <f>'Prof Practice Rating Scale'!A290</f>
        <v>Proficient</v>
      </c>
      <c r="P290" s="33" t="str">
        <f t="shared" si="15"/>
        <v>Meets Goal - Meets or exceeds the target for a majority of the student growth measures; does not have negative growth on any measures</v>
      </c>
      <c r="AC290" s="50"/>
      <c r="AU290" s="201">
        <v>2.8799999999999999E-2</v>
      </c>
      <c r="BY290" s="206">
        <f>'Prof Practice Rating Scale'!B290</f>
        <v>2.88</v>
      </c>
      <c r="BZ290" s="43" t="str">
        <f>'Prof Practice Rating Scale'!A290</f>
        <v>Proficient</v>
      </c>
    </row>
    <row r="291" spans="14:78" x14ac:dyDescent="0.2">
      <c r="N291" s="207">
        <f>'Prof Practice Rating Scale'!B291</f>
        <v>2.89</v>
      </c>
      <c r="O291" s="208" t="str">
        <f>'Prof Practice Rating Scale'!A291</f>
        <v>Proficient</v>
      </c>
      <c r="P291" s="33" t="str">
        <f t="shared" si="15"/>
        <v>Meets Goal - Meets or exceeds the target for a majority of the student growth measures; does not have negative growth on any measures</v>
      </c>
      <c r="AC291" s="50"/>
      <c r="AU291" s="201">
        <v>2.8899999999999999E-2</v>
      </c>
      <c r="BY291" s="206">
        <f>'Prof Practice Rating Scale'!B291</f>
        <v>2.89</v>
      </c>
      <c r="BZ291" s="43" t="str">
        <f>'Prof Practice Rating Scale'!A291</f>
        <v>Proficient</v>
      </c>
    </row>
    <row r="292" spans="14:78" x14ac:dyDescent="0.2">
      <c r="N292" s="207">
        <f>'Prof Practice Rating Scale'!B292</f>
        <v>2.9</v>
      </c>
      <c r="O292" s="208" t="str">
        <f>'Prof Practice Rating Scale'!A292</f>
        <v>Proficient</v>
      </c>
      <c r="P292" s="33" t="str">
        <f t="shared" si="15"/>
        <v>Meets Goal - Meets or exceeds the target for a majority of the student growth measures; does not have negative growth on any measures</v>
      </c>
      <c r="AC292" s="50"/>
      <c r="AU292" s="201">
        <v>2.9000000000000001E-2</v>
      </c>
      <c r="BY292" s="206">
        <f>'Prof Practice Rating Scale'!B292</f>
        <v>2.9</v>
      </c>
      <c r="BZ292" s="43" t="str">
        <f>'Prof Practice Rating Scale'!A292</f>
        <v>Proficient</v>
      </c>
    </row>
    <row r="293" spans="14:78" x14ac:dyDescent="0.2">
      <c r="N293" s="207">
        <f>'Prof Practice Rating Scale'!B293</f>
        <v>2.91</v>
      </c>
      <c r="O293" s="208" t="str">
        <f>'Prof Practice Rating Scale'!A293</f>
        <v>Proficient</v>
      </c>
      <c r="P293" s="33" t="str">
        <f t="shared" si="15"/>
        <v>Meets Goal - Meets or exceeds the target for a majority of the student growth measures; does not have negative growth on any measures</v>
      </c>
      <c r="AC293" s="50"/>
      <c r="AU293" s="201">
        <v>2.9100000000000001E-2</v>
      </c>
      <c r="BY293" s="206">
        <f>'Prof Practice Rating Scale'!B293</f>
        <v>2.91</v>
      </c>
      <c r="BZ293" s="43" t="str">
        <f>'Prof Practice Rating Scale'!A293</f>
        <v>Proficient</v>
      </c>
    </row>
    <row r="294" spans="14:78" x14ac:dyDescent="0.2">
      <c r="N294" s="207">
        <f>'Prof Practice Rating Scale'!B294</f>
        <v>2.92</v>
      </c>
      <c r="O294" s="208" t="str">
        <f>'Prof Practice Rating Scale'!A294</f>
        <v>Proficient</v>
      </c>
      <c r="P294" s="33" t="str">
        <f t="shared" si="15"/>
        <v>Meets Goal - Meets or exceeds the target for a majority of the student growth measures; does not have negative growth on any measures</v>
      </c>
      <c r="AC294" s="50"/>
      <c r="AU294" s="201">
        <v>2.92E-2</v>
      </c>
      <c r="BY294" s="206">
        <f>'Prof Practice Rating Scale'!B294</f>
        <v>2.92</v>
      </c>
      <c r="BZ294" s="43" t="str">
        <f>'Prof Practice Rating Scale'!A294</f>
        <v>Proficient</v>
      </c>
    </row>
    <row r="295" spans="14:78" x14ac:dyDescent="0.2">
      <c r="N295" s="207">
        <f>'Prof Practice Rating Scale'!B295</f>
        <v>2.93</v>
      </c>
      <c r="O295" s="208" t="str">
        <f>'Prof Practice Rating Scale'!A295</f>
        <v>Proficient</v>
      </c>
      <c r="P295" s="33" t="str">
        <f t="shared" si="15"/>
        <v>Meets Goal - Meets or exceeds the target for a majority of the student growth measures; does not have negative growth on any measures</v>
      </c>
      <c r="AC295" s="50"/>
      <c r="AU295" s="201">
        <v>2.93E-2</v>
      </c>
      <c r="BY295" s="206">
        <f>'Prof Practice Rating Scale'!B295</f>
        <v>2.93</v>
      </c>
      <c r="BZ295" s="43" t="str">
        <f>'Prof Practice Rating Scale'!A295</f>
        <v>Proficient</v>
      </c>
    </row>
    <row r="296" spans="14:78" x14ac:dyDescent="0.2">
      <c r="N296" s="207">
        <f>'Prof Practice Rating Scale'!B296</f>
        <v>2.94</v>
      </c>
      <c r="O296" s="208" t="str">
        <f>'Prof Practice Rating Scale'!A296</f>
        <v>Proficient</v>
      </c>
      <c r="P296" s="33" t="str">
        <f t="shared" si="15"/>
        <v>Meets Goal - Meets or exceeds the target for a majority of the student growth measures; does not have negative growth on any measures</v>
      </c>
      <c r="AC296" s="50"/>
      <c r="AU296" s="201">
        <v>2.9399999999999999E-2</v>
      </c>
      <c r="BY296" s="206">
        <f>'Prof Practice Rating Scale'!B296</f>
        <v>2.94</v>
      </c>
      <c r="BZ296" s="43" t="str">
        <f>'Prof Practice Rating Scale'!A296</f>
        <v>Proficient</v>
      </c>
    </row>
    <row r="297" spans="14:78" x14ac:dyDescent="0.2">
      <c r="N297" s="207">
        <f>'Prof Practice Rating Scale'!B297</f>
        <v>2.95</v>
      </c>
      <c r="O297" s="208" t="str">
        <f>'Prof Practice Rating Scale'!A297</f>
        <v>Proficient</v>
      </c>
      <c r="P297" s="33" t="str">
        <f t="shared" si="15"/>
        <v>Meets Goal - Meets or exceeds the target for a majority of the student growth measures; does not have negative growth on any measures</v>
      </c>
      <c r="AC297" s="50"/>
      <c r="AU297" s="201">
        <v>2.9499999999999998E-2</v>
      </c>
      <c r="BY297" s="206">
        <f>'Prof Practice Rating Scale'!B297</f>
        <v>2.95</v>
      </c>
      <c r="BZ297" s="43" t="str">
        <f>'Prof Practice Rating Scale'!A297</f>
        <v>Proficient</v>
      </c>
    </row>
    <row r="298" spans="14:78" x14ac:dyDescent="0.2">
      <c r="N298" s="207">
        <f>'Prof Practice Rating Scale'!B298</f>
        <v>2.96</v>
      </c>
      <c r="O298" s="208" t="str">
        <f>'Prof Practice Rating Scale'!A298</f>
        <v>Proficient</v>
      </c>
      <c r="P298" s="33" t="str">
        <f t="shared" si="15"/>
        <v>Meets Goal - Meets or exceeds the target for a majority of the student growth measures; does not have negative growth on any measures</v>
      </c>
      <c r="AC298" s="50"/>
      <c r="AU298" s="201">
        <v>2.9600000000000001E-2</v>
      </c>
      <c r="BY298" s="206">
        <f>'Prof Practice Rating Scale'!B298</f>
        <v>2.96</v>
      </c>
      <c r="BZ298" s="43" t="str">
        <f>'Prof Practice Rating Scale'!A298</f>
        <v>Proficient</v>
      </c>
    </row>
    <row r="299" spans="14:78" x14ac:dyDescent="0.2">
      <c r="N299" s="207">
        <f>'Prof Practice Rating Scale'!B299</f>
        <v>2.97</v>
      </c>
      <c r="O299" s="208" t="str">
        <f>'Prof Practice Rating Scale'!A299</f>
        <v>Proficient</v>
      </c>
      <c r="P299" s="33" t="str">
        <f t="shared" si="15"/>
        <v>Meets Goal - Meets or exceeds the target for a majority of the student growth measures; does not have negative growth on any measures</v>
      </c>
      <c r="AC299" s="50"/>
      <c r="AU299" s="201">
        <v>2.9700000000000001E-2</v>
      </c>
      <c r="BY299" s="206">
        <f>'Prof Practice Rating Scale'!B299</f>
        <v>2.97</v>
      </c>
      <c r="BZ299" s="43" t="str">
        <f>'Prof Practice Rating Scale'!A299</f>
        <v>Proficient</v>
      </c>
    </row>
    <row r="300" spans="14:78" x14ac:dyDescent="0.2">
      <c r="N300" s="207">
        <f>'Prof Practice Rating Scale'!B300</f>
        <v>2.98</v>
      </c>
      <c r="O300" s="208" t="str">
        <f>'Prof Practice Rating Scale'!A300</f>
        <v>Proficient</v>
      </c>
      <c r="P300" s="33" t="str">
        <f t="shared" si="15"/>
        <v>Meets Goal - Meets or exceeds the target for a majority of the student growth measures; does not have negative growth on any measures</v>
      </c>
      <c r="AC300" s="50"/>
      <c r="AU300" s="201">
        <v>2.98E-2</v>
      </c>
      <c r="BY300" s="206">
        <f>'Prof Practice Rating Scale'!B300</f>
        <v>2.98</v>
      </c>
      <c r="BZ300" s="43" t="str">
        <f>'Prof Practice Rating Scale'!A300</f>
        <v>Proficient</v>
      </c>
    </row>
    <row r="301" spans="14:78" x14ac:dyDescent="0.2">
      <c r="N301" s="207">
        <f>'Prof Practice Rating Scale'!B301</f>
        <v>2.99</v>
      </c>
      <c r="O301" s="208" t="str">
        <f>'Prof Practice Rating Scale'!A301</f>
        <v>Proficient</v>
      </c>
      <c r="P301" s="33" t="str">
        <f t="shared" si="15"/>
        <v>Meets Goal - Meets or exceeds the target for a majority of the student growth measures; does not have negative growth on any measures</v>
      </c>
      <c r="AC301" s="50"/>
      <c r="AU301" s="201">
        <v>2.9899999999999999E-2</v>
      </c>
      <c r="BY301" s="206">
        <f>'Prof Practice Rating Scale'!B301</f>
        <v>2.99</v>
      </c>
      <c r="BZ301" s="43" t="str">
        <f>'Prof Practice Rating Scale'!A301</f>
        <v>Proficient</v>
      </c>
    </row>
    <row r="302" spans="14:78" x14ac:dyDescent="0.2">
      <c r="N302" s="207">
        <f>'Prof Practice Rating Scale'!B302</f>
        <v>3</v>
      </c>
      <c r="O302" s="208" t="str">
        <f>'Prof Practice Rating Scale'!A302</f>
        <v>Proficient</v>
      </c>
      <c r="P302" s="33" t="str">
        <f t="shared" si="15"/>
        <v>Meets Goal - Meets or exceeds the target for a majority of the student growth measures; does not have negative growth on any measures</v>
      </c>
      <c r="AC302" s="50"/>
      <c r="AU302" s="201">
        <v>0.03</v>
      </c>
      <c r="BY302" s="206">
        <f>'Prof Practice Rating Scale'!B302</f>
        <v>3</v>
      </c>
      <c r="BZ302" s="43" t="str">
        <f>'Prof Practice Rating Scale'!A302</f>
        <v>Proficient</v>
      </c>
    </row>
    <row r="303" spans="14:78" x14ac:dyDescent="0.2">
      <c r="N303" s="207">
        <f>'Prof Practice Rating Scale'!B303</f>
        <v>3.01</v>
      </c>
      <c r="O303" s="208" t="str">
        <f>'Prof Practice Rating Scale'!A303</f>
        <v>Proficient</v>
      </c>
      <c r="P303" s="33" t="str">
        <f t="shared" si="15"/>
        <v>Meets Goal - Meets or exceeds the target for a majority of the student growth measures; does not have negative growth on any measures</v>
      </c>
      <c r="AC303" s="50"/>
      <c r="AU303" s="201">
        <v>3.0099999999999998E-2</v>
      </c>
      <c r="BY303" s="206">
        <f>'Prof Practice Rating Scale'!B303</f>
        <v>3.01</v>
      </c>
      <c r="BZ303" s="43" t="str">
        <f>'Prof Practice Rating Scale'!A303</f>
        <v>Proficient</v>
      </c>
    </row>
    <row r="304" spans="14:78" x14ac:dyDescent="0.2">
      <c r="N304" s="207">
        <f>'Prof Practice Rating Scale'!B304</f>
        <v>3.02</v>
      </c>
      <c r="O304" s="208" t="str">
        <f>'Prof Practice Rating Scale'!A304</f>
        <v>Proficient</v>
      </c>
      <c r="P304" s="33" t="str">
        <f t="shared" si="15"/>
        <v>Meets Goal - Meets or exceeds the target for a majority of the student growth measures; does not have negative growth on any measures</v>
      </c>
      <c r="AC304" s="50"/>
      <c r="AU304" s="201">
        <v>3.0200000000000001E-2</v>
      </c>
      <c r="BY304" s="206">
        <f>'Prof Practice Rating Scale'!B304</f>
        <v>3.02</v>
      </c>
      <c r="BZ304" s="43" t="str">
        <f>'Prof Practice Rating Scale'!A304</f>
        <v>Proficient</v>
      </c>
    </row>
    <row r="305" spans="14:78" x14ac:dyDescent="0.2">
      <c r="N305" s="207">
        <f>'Prof Practice Rating Scale'!B305</f>
        <v>3.03</v>
      </c>
      <c r="O305" s="208" t="str">
        <f>'Prof Practice Rating Scale'!A305</f>
        <v>Proficient</v>
      </c>
      <c r="P305" s="33" t="str">
        <f t="shared" si="15"/>
        <v>Meets Goal - Meets or exceeds the target for a majority of the student growth measures; does not have negative growth on any measures</v>
      </c>
      <c r="AC305" s="50"/>
      <c r="AU305" s="201">
        <v>3.0300000000000001E-2</v>
      </c>
      <c r="BY305" s="206">
        <f>'Prof Practice Rating Scale'!B305</f>
        <v>3.03</v>
      </c>
      <c r="BZ305" s="43" t="str">
        <f>'Prof Practice Rating Scale'!A305</f>
        <v>Proficient</v>
      </c>
    </row>
    <row r="306" spans="14:78" x14ac:dyDescent="0.2">
      <c r="N306" s="207">
        <f>'Prof Practice Rating Scale'!B306</f>
        <v>3.04</v>
      </c>
      <c r="O306" s="208" t="str">
        <f>'Prof Practice Rating Scale'!A306</f>
        <v>Proficient</v>
      </c>
      <c r="P306" s="33" t="str">
        <f t="shared" si="15"/>
        <v>Meets Goal - Meets or exceeds the target for a majority of the student growth measures; does not have negative growth on any measures</v>
      </c>
      <c r="AC306" s="50"/>
      <c r="AU306" s="201">
        <v>3.04E-2</v>
      </c>
      <c r="BY306" s="206">
        <f>'Prof Practice Rating Scale'!B306</f>
        <v>3.04</v>
      </c>
      <c r="BZ306" s="43" t="str">
        <f>'Prof Practice Rating Scale'!A306</f>
        <v>Proficient</v>
      </c>
    </row>
    <row r="307" spans="14:78" x14ac:dyDescent="0.2">
      <c r="N307" s="207">
        <f>'Prof Practice Rating Scale'!B307</f>
        <v>3.05</v>
      </c>
      <c r="O307" s="208" t="str">
        <f>'Prof Practice Rating Scale'!A307</f>
        <v>Proficient</v>
      </c>
      <c r="P307" s="33" t="str">
        <f t="shared" si="15"/>
        <v>Meets Goal - Meets or exceeds the target for a majority of the student growth measures; does not have negative growth on any measures</v>
      </c>
      <c r="AC307" s="50"/>
      <c r="AU307" s="201">
        <v>3.0499999999999999E-2</v>
      </c>
      <c r="BY307" s="206">
        <f>'Prof Practice Rating Scale'!B307</f>
        <v>3.05</v>
      </c>
      <c r="BZ307" s="43" t="str">
        <f>'Prof Practice Rating Scale'!A307</f>
        <v>Proficient</v>
      </c>
    </row>
    <row r="308" spans="14:78" x14ac:dyDescent="0.2">
      <c r="N308" s="207">
        <f>'Prof Practice Rating Scale'!B308</f>
        <v>3.06</v>
      </c>
      <c r="O308" s="208" t="str">
        <f>'Prof Practice Rating Scale'!A308</f>
        <v>Proficient</v>
      </c>
      <c r="P308" s="33" t="str">
        <f t="shared" si="15"/>
        <v>Meets Goal - Meets or exceeds the target for a majority of the student growth measures; does not have negative growth on any measures</v>
      </c>
      <c r="AC308" s="50"/>
      <c r="AU308" s="201">
        <v>3.0599999999999999E-2</v>
      </c>
      <c r="BY308" s="206">
        <f>'Prof Practice Rating Scale'!B308</f>
        <v>3.06</v>
      </c>
      <c r="BZ308" s="43" t="str">
        <f>'Prof Practice Rating Scale'!A308</f>
        <v>Proficient</v>
      </c>
    </row>
    <row r="309" spans="14:78" x14ac:dyDescent="0.2">
      <c r="N309" s="207">
        <f>'Prof Practice Rating Scale'!B309</f>
        <v>3.07</v>
      </c>
      <c r="O309" s="208" t="str">
        <f>'Prof Practice Rating Scale'!A309</f>
        <v>Proficient</v>
      </c>
      <c r="P309" s="33" t="str">
        <f t="shared" si="15"/>
        <v>Meets Goal - Meets or exceeds the target for a majority of the student growth measures; does not have negative growth on any measures</v>
      </c>
      <c r="AC309" s="50"/>
      <c r="AU309" s="201">
        <v>3.0700000000000002E-2</v>
      </c>
      <c r="BY309" s="206">
        <f>'Prof Practice Rating Scale'!B309</f>
        <v>3.07</v>
      </c>
      <c r="BZ309" s="43" t="str">
        <f>'Prof Practice Rating Scale'!A309</f>
        <v>Proficient</v>
      </c>
    </row>
    <row r="310" spans="14:78" x14ac:dyDescent="0.2">
      <c r="N310" s="207">
        <f>'Prof Practice Rating Scale'!B310</f>
        <v>3.08</v>
      </c>
      <c r="O310" s="208" t="str">
        <f>'Prof Practice Rating Scale'!A310</f>
        <v>Proficient</v>
      </c>
      <c r="P310" s="33" t="str">
        <f t="shared" si="15"/>
        <v>Meets Goal - Meets or exceeds the target for a majority of the student growth measures; does not have negative growth on any measures</v>
      </c>
      <c r="AC310" s="50"/>
      <c r="AU310" s="201">
        <v>3.0800000000000001E-2</v>
      </c>
      <c r="BY310" s="206">
        <f>'Prof Practice Rating Scale'!B310</f>
        <v>3.08</v>
      </c>
      <c r="BZ310" s="43" t="str">
        <f>'Prof Practice Rating Scale'!A310</f>
        <v>Proficient</v>
      </c>
    </row>
    <row r="311" spans="14:78" x14ac:dyDescent="0.2">
      <c r="N311" s="207">
        <f>'Prof Practice Rating Scale'!B311</f>
        <v>3.09</v>
      </c>
      <c r="O311" s="208" t="str">
        <f>'Prof Practice Rating Scale'!A311</f>
        <v>Proficient</v>
      </c>
      <c r="P311" s="33" t="str">
        <f t="shared" si="15"/>
        <v>Meets Goal - Meets or exceeds the target for a majority of the student growth measures; does not have negative growth on any measures</v>
      </c>
      <c r="AC311" s="50"/>
      <c r="AU311" s="201">
        <v>3.09E-2</v>
      </c>
      <c r="BY311" s="206">
        <f>'Prof Practice Rating Scale'!B311</f>
        <v>3.09</v>
      </c>
      <c r="BZ311" s="43" t="str">
        <f>'Prof Practice Rating Scale'!A311</f>
        <v>Proficient</v>
      </c>
    </row>
    <row r="312" spans="14:78" x14ac:dyDescent="0.2">
      <c r="N312" s="207">
        <f>'Prof Practice Rating Scale'!B312</f>
        <v>3.1</v>
      </c>
      <c r="O312" s="208" t="str">
        <f>'Prof Practice Rating Scale'!A312</f>
        <v>Proficient</v>
      </c>
      <c r="P312" s="33" t="str">
        <f t="shared" ref="P312:P346" si="16">$G$3</f>
        <v>Meets Goal - Meets or exceeds the target for a majority of the student growth measures; does not have negative growth on any measures</v>
      </c>
      <c r="AC312" s="50"/>
      <c r="AU312" s="201">
        <v>3.1E-2</v>
      </c>
      <c r="BY312" s="206">
        <f>'Prof Practice Rating Scale'!B312</f>
        <v>3.1</v>
      </c>
      <c r="BZ312" s="43" t="str">
        <f>'Prof Practice Rating Scale'!A312</f>
        <v>Proficient</v>
      </c>
    </row>
    <row r="313" spans="14:78" x14ac:dyDescent="0.2">
      <c r="N313" s="207">
        <f>'Prof Practice Rating Scale'!B313</f>
        <v>3.11</v>
      </c>
      <c r="O313" s="208" t="str">
        <f>'Prof Practice Rating Scale'!A313</f>
        <v>Proficient</v>
      </c>
      <c r="P313" s="33" t="str">
        <f t="shared" si="16"/>
        <v>Meets Goal - Meets or exceeds the target for a majority of the student growth measures; does not have negative growth on any measures</v>
      </c>
      <c r="AC313" s="50"/>
      <c r="AU313" s="201">
        <v>3.1099999999999999E-2</v>
      </c>
      <c r="BY313" s="206">
        <f>'Prof Practice Rating Scale'!B313</f>
        <v>3.11</v>
      </c>
      <c r="BZ313" s="43" t="str">
        <f>'Prof Practice Rating Scale'!A313</f>
        <v>Proficient</v>
      </c>
    </row>
    <row r="314" spans="14:78" x14ac:dyDescent="0.2">
      <c r="N314" s="207">
        <f>'Prof Practice Rating Scale'!B314</f>
        <v>3.12</v>
      </c>
      <c r="O314" s="208" t="str">
        <f>'Prof Practice Rating Scale'!A314</f>
        <v>Proficient</v>
      </c>
      <c r="P314" s="33" t="str">
        <f t="shared" si="16"/>
        <v>Meets Goal - Meets or exceeds the target for a majority of the student growth measures; does not have negative growth on any measures</v>
      </c>
      <c r="AC314" s="50"/>
      <c r="AU314" s="201">
        <v>3.1199999999999999E-2</v>
      </c>
      <c r="BY314" s="206">
        <f>'Prof Practice Rating Scale'!B314</f>
        <v>3.12</v>
      </c>
      <c r="BZ314" s="43" t="str">
        <f>'Prof Practice Rating Scale'!A314</f>
        <v>Proficient</v>
      </c>
    </row>
    <row r="315" spans="14:78" x14ac:dyDescent="0.2">
      <c r="N315" s="207">
        <f>'Prof Practice Rating Scale'!B315</f>
        <v>3.13</v>
      </c>
      <c r="O315" s="208" t="str">
        <f>'Prof Practice Rating Scale'!A315</f>
        <v>Proficient</v>
      </c>
      <c r="P315" s="33" t="str">
        <f t="shared" si="16"/>
        <v>Meets Goal - Meets or exceeds the target for a majority of the student growth measures; does not have negative growth on any measures</v>
      </c>
      <c r="AC315" s="50"/>
      <c r="AU315" s="201">
        <v>3.1300000000000001E-2</v>
      </c>
      <c r="BY315" s="206">
        <f>'Prof Practice Rating Scale'!B315</f>
        <v>3.13</v>
      </c>
      <c r="BZ315" s="43" t="str">
        <f>'Prof Practice Rating Scale'!A315</f>
        <v>Proficient</v>
      </c>
    </row>
    <row r="316" spans="14:78" x14ac:dyDescent="0.2">
      <c r="N316" s="207">
        <f>'Prof Practice Rating Scale'!B316</f>
        <v>3.14</v>
      </c>
      <c r="O316" s="208" t="str">
        <f>'Prof Practice Rating Scale'!A316</f>
        <v>Proficient</v>
      </c>
      <c r="P316" s="33" t="str">
        <f t="shared" si="16"/>
        <v>Meets Goal - Meets or exceeds the target for a majority of the student growth measures; does not have negative growth on any measures</v>
      </c>
      <c r="AC316" s="50"/>
      <c r="AU316" s="201">
        <v>3.1399999999999997E-2</v>
      </c>
      <c r="BY316" s="206">
        <f>'Prof Practice Rating Scale'!B316</f>
        <v>3.14</v>
      </c>
      <c r="BZ316" s="43" t="str">
        <f>'Prof Practice Rating Scale'!A316</f>
        <v>Proficient</v>
      </c>
    </row>
    <row r="317" spans="14:78" x14ac:dyDescent="0.2">
      <c r="N317" s="207">
        <f>'Prof Practice Rating Scale'!B317</f>
        <v>3.15</v>
      </c>
      <c r="O317" s="208" t="str">
        <f>'Prof Practice Rating Scale'!A317</f>
        <v>Proficient</v>
      </c>
      <c r="P317" s="33" t="str">
        <f t="shared" si="16"/>
        <v>Meets Goal - Meets or exceeds the target for a majority of the student growth measures; does not have negative growth on any measures</v>
      </c>
      <c r="AC317" s="50"/>
      <c r="AU317" s="201">
        <v>3.15E-2</v>
      </c>
      <c r="BY317" s="206">
        <f>'Prof Practice Rating Scale'!B317</f>
        <v>3.15</v>
      </c>
      <c r="BZ317" s="43" t="str">
        <f>'Prof Practice Rating Scale'!A317</f>
        <v>Proficient</v>
      </c>
    </row>
    <row r="318" spans="14:78" x14ac:dyDescent="0.2">
      <c r="N318" s="207">
        <f>'Prof Practice Rating Scale'!B318</f>
        <v>3.16</v>
      </c>
      <c r="O318" s="208" t="str">
        <f>'Prof Practice Rating Scale'!A318</f>
        <v>Proficient</v>
      </c>
      <c r="P318" s="33" t="str">
        <f t="shared" si="16"/>
        <v>Meets Goal - Meets or exceeds the target for a majority of the student growth measures; does not have negative growth on any measures</v>
      </c>
      <c r="AC318" s="50"/>
      <c r="AU318" s="201">
        <v>3.1600000000000003E-2</v>
      </c>
      <c r="BY318" s="206">
        <f>'Prof Practice Rating Scale'!B318</f>
        <v>3.16</v>
      </c>
      <c r="BZ318" s="43" t="str">
        <f>'Prof Practice Rating Scale'!A318</f>
        <v>Proficient</v>
      </c>
    </row>
    <row r="319" spans="14:78" x14ac:dyDescent="0.2">
      <c r="N319" s="207">
        <f>'Prof Practice Rating Scale'!B319</f>
        <v>3.17</v>
      </c>
      <c r="O319" s="208" t="str">
        <f>'Prof Practice Rating Scale'!A319</f>
        <v>Proficient</v>
      </c>
      <c r="P319" s="33" t="str">
        <f t="shared" si="16"/>
        <v>Meets Goal - Meets or exceeds the target for a majority of the student growth measures; does not have negative growth on any measures</v>
      </c>
      <c r="AC319" s="50"/>
      <c r="AU319" s="201">
        <v>3.1699999999999999E-2</v>
      </c>
      <c r="BY319" s="206">
        <f>'Prof Practice Rating Scale'!B319</f>
        <v>3.17</v>
      </c>
      <c r="BZ319" s="43" t="str">
        <f>'Prof Practice Rating Scale'!A319</f>
        <v>Proficient</v>
      </c>
    </row>
    <row r="320" spans="14:78" x14ac:dyDescent="0.2">
      <c r="N320" s="207">
        <f>'Prof Practice Rating Scale'!B320</f>
        <v>3.18</v>
      </c>
      <c r="O320" s="208" t="str">
        <f>'Prof Practice Rating Scale'!A320</f>
        <v>Proficient</v>
      </c>
      <c r="P320" s="33" t="str">
        <f t="shared" si="16"/>
        <v>Meets Goal - Meets or exceeds the target for a majority of the student growth measures; does not have negative growth on any measures</v>
      </c>
      <c r="AC320" s="50"/>
      <c r="AU320" s="201">
        <v>3.1800000000000002E-2</v>
      </c>
      <c r="BY320" s="206">
        <f>'Prof Practice Rating Scale'!B320</f>
        <v>3.18</v>
      </c>
      <c r="BZ320" s="43" t="str">
        <f>'Prof Practice Rating Scale'!A320</f>
        <v>Proficient</v>
      </c>
    </row>
    <row r="321" spans="14:78" x14ac:dyDescent="0.2">
      <c r="N321" s="207">
        <f>'Prof Practice Rating Scale'!B321</f>
        <v>3.19</v>
      </c>
      <c r="O321" s="208" t="str">
        <f>'Prof Practice Rating Scale'!A321</f>
        <v>Proficient</v>
      </c>
      <c r="P321" s="33" t="str">
        <f t="shared" si="16"/>
        <v>Meets Goal - Meets or exceeds the target for a majority of the student growth measures; does not have negative growth on any measures</v>
      </c>
      <c r="AC321" s="50"/>
      <c r="AU321" s="201">
        <v>3.1899999999999998E-2</v>
      </c>
      <c r="BY321" s="206">
        <f>'Prof Practice Rating Scale'!B321</f>
        <v>3.19</v>
      </c>
      <c r="BZ321" s="43" t="str">
        <f>'Prof Practice Rating Scale'!A321</f>
        <v>Proficient</v>
      </c>
    </row>
    <row r="322" spans="14:78" x14ac:dyDescent="0.2">
      <c r="N322" s="207">
        <f>'Prof Practice Rating Scale'!B322</f>
        <v>3.2</v>
      </c>
      <c r="O322" s="208" t="str">
        <f>'Prof Practice Rating Scale'!A322</f>
        <v>Proficient</v>
      </c>
      <c r="P322" s="33" t="str">
        <f t="shared" si="16"/>
        <v>Meets Goal - Meets or exceeds the target for a majority of the student growth measures; does not have negative growth on any measures</v>
      </c>
      <c r="AC322" s="50"/>
      <c r="AU322" s="201">
        <v>3.2000000000000001E-2</v>
      </c>
      <c r="BY322" s="206">
        <f>'Prof Practice Rating Scale'!B322</f>
        <v>3.2</v>
      </c>
      <c r="BZ322" s="43" t="str">
        <f>'Prof Practice Rating Scale'!A322</f>
        <v>Proficient</v>
      </c>
    </row>
    <row r="323" spans="14:78" x14ac:dyDescent="0.2">
      <c r="N323" s="207">
        <f>'Prof Practice Rating Scale'!B323</f>
        <v>3.21</v>
      </c>
      <c r="O323" s="208" t="str">
        <f>'Prof Practice Rating Scale'!A323</f>
        <v>Proficient</v>
      </c>
      <c r="P323" s="33" t="str">
        <f t="shared" si="16"/>
        <v>Meets Goal - Meets or exceeds the target for a majority of the student growth measures; does not have negative growth on any measures</v>
      </c>
      <c r="AC323" s="50"/>
      <c r="AU323" s="201">
        <v>3.2099999999999997E-2</v>
      </c>
      <c r="BY323" s="206">
        <f>'Prof Practice Rating Scale'!B323</f>
        <v>3.21</v>
      </c>
      <c r="BZ323" s="43" t="str">
        <f>'Prof Practice Rating Scale'!A323</f>
        <v>Proficient</v>
      </c>
    </row>
    <row r="324" spans="14:78" x14ac:dyDescent="0.2">
      <c r="N324" s="207">
        <f>'Prof Practice Rating Scale'!B324</f>
        <v>3.22</v>
      </c>
      <c r="O324" s="208" t="str">
        <f>'Prof Practice Rating Scale'!A324</f>
        <v>Proficient</v>
      </c>
      <c r="P324" s="33" t="str">
        <f t="shared" si="16"/>
        <v>Meets Goal - Meets or exceeds the target for a majority of the student growth measures; does not have negative growth on any measures</v>
      </c>
      <c r="AC324" s="50"/>
      <c r="AU324" s="201">
        <v>3.2199999999999999E-2</v>
      </c>
      <c r="BY324" s="206">
        <f>'Prof Practice Rating Scale'!B324</f>
        <v>3.22</v>
      </c>
      <c r="BZ324" s="43" t="str">
        <f>'Prof Practice Rating Scale'!A324</f>
        <v>Proficient</v>
      </c>
    </row>
    <row r="325" spans="14:78" x14ac:dyDescent="0.2">
      <c r="N325" s="207">
        <f>'Prof Practice Rating Scale'!B325</f>
        <v>3.23</v>
      </c>
      <c r="O325" s="208" t="str">
        <f>'Prof Practice Rating Scale'!A325</f>
        <v>Proficient</v>
      </c>
      <c r="P325" s="33" t="str">
        <f t="shared" si="16"/>
        <v>Meets Goal - Meets or exceeds the target for a majority of the student growth measures; does not have negative growth on any measures</v>
      </c>
      <c r="AC325" s="50"/>
      <c r="AU325" s="201">
        <v>3.2300000000000002E-2</v>
      </c>
      <c r="BY325" s="206">
        <f>'Prof Practice Rating Scale'!B325</f>
        <v>3.23</v>
      </c>
      <c r="BZ325" s="43" t="str">
        <f>'Prof Practice Rating Scale'!A325</f>
        <v>Proficient</v>
      </c>
    </row>
    <row r="326" spans="14:78" x14ac:dyDescent="0.2">
      <c r="N326" s="207">
        <f>'Prof Practice Rating Scale'!B326</f>
        <v>3.24</v>
      </c>
      <c r="O326" s="208" t="str">
        <f>'Prof Practice Rating Scale'!A326</f>
        <v>Proficient</v>
      </c>
      <c r="P326" s="33" t="str">
        <f t="shared" si="16"/>
        <v>Meets Goal - Meets or exceeds the target for a majority of the student growth measures; does not have negative growth on any measures</v>
      </c>
      <c r="AC326" s="50"/>
      <c r="AU326" s="201">
        <v>3.2399999999999998E-2</v>
      </c>
      <c r="BY326" s="206">
        <f>'Prof Practice Rating Scale'!B326</f>
        <v>3.24</v>
      </c>
      <c r="BZ326" s="43" t="str">
        <f>'Prof Practice Rating Scale'!A326</f>
        <v>Proficient</v>
      </c>
    </row>
    <row r="327" spans="14:78" x14ac:dyDescent="0.2">
      <c r="N327" s="207">
        <f>'Prof Practice Rating Scale'!B327</f>
        <v>3.25</v>
      </c>
      <c r="O327" s="208" t="str">
        <f>'Prof Practice Rating Scale'!A327</f>
        <v>Proficient</v>
      </c>
      <c r="P327" s="33" t="str">
        <f t="shared" si="16"/>
        <v>Meets Goal - Meets or exceeds the target for a majority of the student growth measures; does not have negative growth on any measures</v>
      </c>
      <c r="AC327" s="50"/>
      <c r="AU327" s="201">
        <v>3.2500000000000001E-2</v>
      </c>
      <c r="BY327" s="206">
        <f>'Prof Practice Rating Scale'!B327</f>
        <v>3.25</v>
      </c>
      <c r="BZ327" s="43" t="str">
        <f>'Prof Practice Rating Scale'!A327</f>
        <v>Proficient</v>
      </c>
    </row>
    <row r="328" spans="14:78" x14ac:dyDescent="0.2">
      <c r="N328" s="207">
        <f>'Prof Practice Rating Scale'!B328</f>
        <v>3.26</v>
      </c>
      <c r="O328" s="208" t="str">
        <f>'Prof Practice Rating Scale'!A328</f>
        <v>Proficient</v>
      </c>
      <c r="P328" s="33" t="str">
        <f t="shared" si="16"/>
        <v>Meets Goal - Meets or exceeds the target for a majority of the student growth measures; does not have negative growth on any measures</v>
      </c>
      <c r="AC328" s="50"/>
      <c r="AU328" s="201">
        <v>3.2599999999999997E-2</v>
      </c>
      <c r="BY328" s="206">
        <f>'Prof Practice Rating Scale'!B328</f>
        <v>3.26</v>
      </c>
      <c r="BZ328" s="43" t="str">
        <f>'Prof Practice Rating Scale'!A328</f>
        <v>Proficient</v>
      </c>
    </row>
    <row r="329" spans="14:78" x14ac:dyDescent="0.2">
      <c r="N329" s="207">
        <f>'Prof Practice Rating Scale'!B329</f>
        <v>3.27</v>
      </c>
      <c r="O329" s="208" t="str">
        <f>'Prof Practice Rating Scale'!A329</f>
        <v>Proficient</v>
      </c>
      <c r="P329" s="33" t="str">
        <f t="shared" si="16"/>
        <v>Meets Goal - Meets or exceeds the target for a majority of the student growth measures; does not have negative growth on any measures</v>
      </c>
      <c r="AC329" s="50"/>
      <c r="AU329" s="201">
        <v>3.27E-2</v>
      </c>
      <c r="BY329" s="206">
        <f>'Prof Practice Rating Scale'!B329</f>
        <v>3.27</v>
      </c>
      <c r="BZ329" s="43" t="str">
        <f>'Prof Practice Rating Scale'!A329</f>
        <v>Proficient</v>
      </c>
    </row>
    <row r="330" spans="14:78" x14ac:dyDescent="0.2">
      <c r="N330" s="207">
        <f>'Prof Practice Rating Scale'!B330</f>
        <v>3.28</v>
      </c>
      <c r="O330" s="208" t="str">
        <f>'Prof Practice Rating Scale'!A330</f>
        <v>Proficient</v>
      </c>
      <c r="P330" s="33" t="str">
        <f t="shared" si="16"/>
        <v>Meets Goal - Meets or exceeds the target for a majority of the student growth measures; does not have negative growth on any measures</v>
      </c>
      <c r="AC330" s="50"/>
      <c r="AU330" s="201">
        <v>3.2800000000000003E-2</v>
      </c>
      <c r="BY330" s="206">
        <f>'Prof Practice Rating Scale'!B330</f>
        <v>3.28</v>
      </c>
      <c r="BZ330" s="43" t="str">
        <f>'Prof Practice Rating Scale'!A330</f>
        <v>Proficient</v>
      </c>
    </row>
    <row r="331" spans="14:78" x14ac:dyDescent="0.2">
      <c r="N331" s="207">
        <f>'Prof Practice Rating Scale'!B331</f>
        <v>3.29</v>
      </c>
      <c r="O331" s="208" t="str">
        <f>'Prof Practice Rating Scale'!A331</f>
        <v>Proficient</v>
      </c>
      <c r="P331" s="33" t="str">
        <f t="shared" si="16"/>
        <v>Meets Goal - Meets or exceeds the target for a majority of the student growth measures; does not have negative growth on any measures</v>
      </c>
      <c r="AC331" s="50"/>
      <c r="AU331" s="201">
        <v>3.2899999999999999E-2</v>
      </c>
      <c r="BY331" s="206">
        <f>'Prof Practice Rating Scale'!B331</f>
        <v>3.29</v>
      </c>
      <c r="BZ331" s="43" t="str">
        <f>'Prof Practice Rating Scale'!A331</f>
        <v>Proficient</v>
      </c>
    </row>
    <row r="332" spans="14:78" x14ac:dyDescent="0.2">
      <c r="N332" s="207">
        <f>'Prof Practice Rating Scale'!B332</f>
        <v>3.3</v>
      </c>
      <c r="O332" s="208" t="str">
        <f>'Prof Practice Rating Scale'!A332</f>
        <v>Proficient</v>
      </c>
      <c r="P332" s="33" t="str">
        <f t="shared" si="16"/>
        <v>Meets Goal - Meets or exceeds the target for a majority of the student growth measures; does not have negative growth on any measures</v>
      </c>
      <c r="AC332" s="50"/>
      <c r="AU332" s="201">
        <v>3.3000000000000002E-2</v>
      </c>
      <c r="BY332" s="206">
        <f>'Prof Practice Rating Scale'!B332</f>
        <v>3.3</v>
      </c>
      <c r="BZ332" s="43" t="str">
        <f>'Prof Practice Rating Scale'!A332</f>
        <v>Proficient</v>
      </c>
    </row>
    <row r="333" spans="14:78" x14ac:dyDescent="0.2">
      <c r="N333" s="207">
        <f>'Prof Practice Rating Scale'!B333</f>
        <v>3.31</v>
      </c>
      <c r="O333" s="208" t="str">
        <f>'Prof Practice Rating Scale'!A333</f>
        <v>Proficient</v>
      </c>
      <c r="P333" s="33" t="str">
        <f t="shared" si="16"/>
        <v>Meets Goal - Meets or exceeds the target for a majority of the student growth measures; does not have negative growth on any measures</v>
      </c>
      <c r="AC333" s="50"/>
      <c r="AU333" s="201">
        <v>3.3099999999999997E-2</v>
      </c>
      <c r="BY333" s="206">
        <f>'Prof Practice Rating Scale'!B333</f>
        <v>3.31</v>
      </c>
      <c r="BZ333" s="43" t="str">
        <f>'Prof Practice Rating Scale'!A333</f>
        <v>Proficient</v>
      </c>
    </row>
    <row r="334" spans="14:78" x14ac:dyDescent="0.2">
      <c r="N334" s="207">
        <f>'Prof Practice Rating Scale'!B334</f>
        <v>3.32</v>
      </c>
      <c r="O334" s="208" t="str">
        <f>'Prof Practice Rating Scale'!A334</f>
        <v>Proficient</v>
      </c>
      <c r="P334" s="33" t="str">
        <f t="shared" si="16"/>
        <v>Meets Goal - Meets or exceeds the target for a majority of the student growth measures; does not have negative growth on any measures</v>
      </c>
      <c r="AC334" s="50"/>
      <c r="AU334" s="201">
        <v>3.32E-2</v>
      </c>
      <c r="BY334" s="206">
        <f>'Prof Practice Rating Scale'!B334</f>
        <v>3.32</v>
      </c>
      <c r="BZ334" s="43" t="str">
        <f>'Prof Practice Rating Scale'!A334</f>
        <v>Proficient</v>
      </c>
    </row>
    <row r="335" spans="14:78" x14ac:dyDescent="0.2">
      <c r="N335" s="207">
        <f>'Prof Practice Rating Scale'!B335</f>
        <v>3.33</v>
      </c>
      <c r="O335" s="208" t="str">
        <f>'Prof Practice Rating Scale'!A335</f>
        <v>Proficient</v>
      </c>
      <c r="P335" s="33" t="str">
        <f t="shared" si="16"/>
        <v>Meets Goal - Meets or exceeds the target for a majority of the student growth measures; does not have negative growth on any measures</v>
      </c>
      <c r="AC335" s="50"/>
      <c r="AU335" s="201">
        <v>3.3300000000000003E-2</v>
      </c>
      <c r="BY335" s="206">
        <f>'Prof Practice Rating Scale'!B335</f>
        <v>3.33</v>
      </c>
      <c r="BZ335" s="43" t="str">
        <f>'Prof Practice Rating Scale'!A335</f>
        <v>Proficient</v>
      </c>
    </row>
    <row r="336" spans="14:78" x14ac:dyDescent="0.2">
      <c r="N336" s="207">
        <f>'Prof Practice Rating Scale'!B336</f>
        <v>3.34</v>
      </c>
      <c r="O336" s="208" t="str">
        <f>'Prof Practice Rating Scale'!A336</f>
        <v>Proficient</v>
      </c>
      <c r="P336" s="33" t="str">
        <f t="shared" si="16"/>
        <v>Meets Goal - Meets or exceeds the target for a majority of the student growth measures; does not have negative growth on any measures</v>
      </c>
      <c r="AC336" s="50"/>
      <c r="AU336" s="201">
        <v>3.3399999999999999E-2</v>
      </c>
      <c r="BY336" s="206">
        <f>'Prof Practice Rating Scale'!B336</f>
        <v>3.34</v>
      </c>
      <c r="BZ336" s="43" t="str">
        <f>'Prof Practice Rating Scale'!A336</f>
        <v>Proficient</v>
      </c>
    </row>
    <row r="337" spans="14:78" x14ac:dyDescent="0.2">
      <c r="N337" s="207">
        <f>'Prof Practice Rating Scale'!B337</f>
        <v>3.35</v>
      </c>
      <c r="O337" s="208" t="str">
        <f>'Prof Practice Rating Scale'!A337</f>
        <v>Proficient</v>
      </c>
      <c r="P337" s="33" t="str">
        <f t="shared" si="16"/>
        <v>Meets Goal - Meets or exceeds the target for a majority of the student growth measures; does not have negative growth on any measures</v>
      </c>
      <c r="AC337" s="50"/>
      <c r="AU337" s="201">
        <v>3.3500000000000002E-2</v>
      </c>
      <c r="BY337" s="206">
        <f>'Prof Practice Rating Scale'!B337</f>
        <v>3.35</v>
      </c>
      <c r="BZ337" s="43" t="str">
        <f>'Prof Practice Rating Scale'!A337</f>
        <v>Proficient</v>
      </c>
    </row>
    <row r="338" spans="14:78" x14ac:dyDescent="0.2">
      <c r="N338" s="207">
        <f>'Prof Practice Rating Scale'!B338</f>
        <v>3.36</v>
      </c>
      <c r="O338" s="208" t="str">
        <f>'Prof Practice Rating Scale'!A338</f>
        <v>Proficient</v>
      </c>
      <c r="P338" s="33" t="str">
        <f t="shared" si="16"/>
        <v>Meets Goal - Meets or exceeds the target for a majority of the student growth measures; does not have negative growth on any measures</v>
      </c>
      <c r="AC338" s="50"/>
      <c r="AU338" s="201">
        <v>3.3599999999999998E-2</v>
      </c>
      <c r="BY338" s="206">
        <f>'Prof Practice Rating Scale'!B338</f>
        <v>3.36</v>
      </c>
      <c r="BZ338" s="43" t="str">
        <f>'Prof Practice Rating Scale'!A338</f>
        <v>Proficient</v>
      </c>
    </row>
    <row r="339" spans="14:78" x14ac:dyDescent="0.2">
      <c r="N339" s="207">
        <f>'Prof Practice Rating Scale'!B339</f>
        <v>3.37</v>
      </c>
      <c r="O339" s="208" t="str">
        <f>'Prof Practice Rating Scale'!A339</f>
        <v>Proficient</v>
      </c>
      <c r="P339" s="33" t="str">
        <f t="shared" si="16"/>
        <v>Meets Goal - Meets or exceeds the target for a majority of the student growth measures; does not have negative growth on any measures</v>
      </c>
      <c r="AC339" s="50"/>
      <c r="AU339" s="201">
        <v>3.3700000000000001E-2</v>
      </c>
      <c r="BY339" s="206">
        <f>'Prof Practice Rating Scale'!B339</f>
        <v>3.37</v>
      </c>
      <c r="BZ339" s="43" t="str">
        <f>'Prof Practice Rating Scale'!A339</f>
        <v>Proficient</v>
      </c>
    </row>
    <row r="340" spans="14:78" x14ac:dyDescent="0.2">
      <c r="N340" s="207">
        <f>'Prof Practice Rating Scale'!B340</f>
        <v>3.38</v>
      </c>
      <c r="O340" s="208" t="str">
        <f>'Prof Practice Rating Scale'!A340</f>
        <v>Proficient</v>
      </c>
      <c r="P340" s="33" t="str">
        <f t="shared" si="16"/>
        <v>Meets Goal - Meets or exceeds the target for a majority of the student growth measures; does not have negative growth on any measures</v>
      </c>
      <c r="AC340" s="50"/>
      <c r="AU340" s="201">
        <v>3.3799999999999997E-2</v>
      </c>
      <c r="BY340" s="206">
        <f>'Prof Practice Rating Scale'!B340</f>
        <v>3.38</v>
      </c>
      <c r="BZ340" s="43" t="str">
        <f>'Prof Practice Rating Scale'!A340</f>
        <v>Proficient</v>
      </c>
    </row>
    <row r="341" spans="14:78" x14ac:dyDescent="0.2">
      <c r="N341" s="207">
        <f>'Prof Practice Rating Scale'!B341</f>
        <v>3.39</v>
      </c>
      <c r="O341" s="208" t="str">
        <f>'Prof Practice Rating Scale'!A341</f>
        <v>Proficient</v>
      </c>
      <c r="P341" s="33" t="str">
        <f t="shared" si="16"/>
        <v>Meets Goal - Meets or exceeds the target for a majority of the student growth measures; does not have negative growth on any measures</v>
      </c>
      <c r="AC341" s="50"/>
      <c r="AU341" s="201">
        <v>3.39E-2</v>
      </c>
      <c r="BY341" s="206">
        <f>'Prof Practice Rating Scale'!B341</f>
        <v>3.39</v>
      </c>
      <c r="BZ341" s="43" t="str">
        <f>'Prof Practice Rating Scale'!A341</f>
        <v>Proficient</v>
      </c>
    </row>
    <row r="342" spans="14:78" x14ac:dyDescent="0.2">
      <c r="N342" s="207">
        <f>'Prof Practice Rating Scale'!B342</f>
        <v>3.4</v>
      </c>
      <c r="O342" s="208" t="str">
        <f>'Prof Practice Rating Scale'!A342</f>
        <v>Proficient</v>
      </c>
      <c r="P342" s="33" t="str">
        <f t="shared" si="16"/>
        <v>Meets Goal - Meets or exceeds the target for a majority of the student growth measures; does not have negative growth on any measures</v>
      </c>
      <c r="AC342" s="50"/>
      <c r="AU342" s="201">
        <v>3.4000000000000002E-2</v>
      </c>
      <c r="BY342" s="206">
        <f>'Prof Practice Rating Scale'!B342</f>
        <v>3.4</v>
      </c>
      <c r="BZ342" s="43" t="str">
        <f>'Prof Practice Rating Scale'!A342</f>
        <v>Proficient</v>
      </c>
    </row>
    <row r="343" spans="14:78" x14ac:dyDescent="0.2">
      <c r="N343" s="207">
        <f>'Prof Practice Rating Scale'!B343</f>
        <v>3.41</v>
      </c>
      <c r="O343" s="208" t="str">
        <f>'Prof Practice Rating Scale'!A343</f>
        <v>Proficient</v>
      </c>
      <c r="P343" s="33" t="str">
        <f t="shared" si="16"/>
        <v>Meets Goal - Meets or exceeds the target for a majority of the student growth measures; does not have negative growth on any measures</v>
      </c>
      <c r="AC343" s="50"/>
      <c r="AU343" s="201">
        <v>3.4099999999999998E-2</v>
      </c>
      <c r="BY343" s="206">
        <f>'Prof Practice Rating Scale'!B343</f>
        <v>3.41</v>
      </c>
      <c r="BZ343" s="43" t="str">
        <f>'Prof Practice Rating Scale'!A343</f>
        <v>Proficient</v>
      </c>
    </row>
    <row r="344" spans="14:78" x14ac:dyDescent="0.2">
      <c r="N344" s="207">
        <f>'Prof Practice Rating Scale'!B344</f>
        <v>3.42</v>
      </c>
      <c r="O344" s="208" t="str">
        <f>'Prof Practice Rating Scale'!A344</f>
        <v>Proficient</v>
      </c>
      <c r="P344" s="33" t="str">
        <f t="shared" si="16"/>
        <v>Meets Goal - Meets or exceeds the target for a majority of the student growth measures; does not have negative growth on any measures</v>
      </c>
      <c r="AC344" s="50"/>
      <c r="AU344" s="201">
        <v>3.4200000000000001E-2</v>
      </c>
      <c r="BY344" s="206">
        <f>'Prof Practice Rating Scale'!B344</f>
        <v>3.42</v>
      </c>
      <c r="BZ344" s="43" t="str">
        <f>'Prof Practice Rating Scale'!A344</f>
        <v>Proficient</v>
      </c>
    </row>
    <row r="345" spans="14:78" x14ac:dyDescent="0.2">
      <c r="N345" s="207">
        <f>'Prof Practice Rating Scale'!B345</f>
        <v>3.43</v>
      </c>
      <c r="O345" s="208" t="str">
        <f>'Prof Practice Rating Scale'!A345</f>
        <v>Proficient</v>
      </c>
      <c r="P345" s="33" t="str">
        <f t="shared" si="16"/>
        <v>Meets Goal - Meets or exceeds the target for a majority of the student growth measures; does not have negative growth on any measures</v>
      </c>
      <c r="AC345" s="50"/>
      <c r="AU345" s="201">
        <v>3.4299999999999997E-2</v>
      </c>
      <c r="BY345" s="206">
        <f>'Prof Practice Rating Scale'!B345</f>
        <v>3.43</v>
      </c>
      <c r="BZ345" s="43" t="str">
        <f>'Prof Practice Rating Scale'!A345</f>
        <v>Proficient</v>
      </c>
    </row>
    <row r="346" spans="14:78" x14ac:dyDescent="0.2">
      <c r="N346" s="207">
        <f>'Prof Practice Rating Scale'!B346</f>
        <v>3.44</v>
      </c>
      <c r="O346" s="208" t="str">
        <f>'Prof Practice Rating Scale'!A346</f>
        <v>Proficient</v>
      </c>
      <c r="P346" s="33" t="str">
        <f t="shared" si="16"/>
        <v>Meets Goal - Meets or exceeds the target for a majority of the student growth measures; does not have negative growth on any measures</v>
      </c>
      <c r="AC346" s="50"/>
      <c r="AU346" s="201">
        <v>3.44E-2</v>
      </c>
      <c r="BY346" s="206">
        <f>'Prof Practice Rating Scale'!B346</f>
        <v>3.44</v>
      </c>
      <c r="BZ346" s="43" t="str">
        <f>'Prof Practice Rating Scale'!A346</f>
        <v>Proficient</v>
      </c>
    </row>
    <row r="347" spans="14:78" x14ac:dyDescent="0.2">
      <c r="N347" s="207">
        <f>'Prof Practice Rating Scale'!B347</f>
        <v>3.45</v>
      </c>
      <c r="O347" s="208" t="str">
        <f>'Prof Practice Rating Scale'!A347</f>
        <v>Distinguished</v>
      </c>
      <c r="P347" s="33" t="str">
        <f>$G$2</f>
        <v>Exceeds Goal - Exceeds the target for a majority of the student growth measures; meets all targets</v>
      </c>
      <c r="AC347" s="50"/>
      <c r="AU347" s="201">
        <v>3.4500000000000003E-2</v>
      </c>
      <c r="BY347" s="206">
        <f>'Prof Practice Rating Scale'!B347</f>
        <v>3.45</v>
      </c>
      <c r="BZ347" s="43" t="str">
        <f>'Prof Practice Rating Scale'!A347</f>
        <v>Distinguished</v>
      </c>
    </row>
    <row r="348" spans="14:78" x14ac:dyDescent="0.2">
      <c r="N348" s="207">
        <f>'Prof Practice Rating Scale'!B348</f>
        <v>3.46</v>
      </c>
      <c r="O348" s="208" t="str">
        <f>'Prof Practice Rating Scale'!A348</f>
        <v>Distinguished</v>
      </c>
      <c r="P348" s="33" t="str">
        <f t="shared" ref="P348:P402" si="17">$G$2</f>
        <v>Exceeds Goal - Exceeds the target for a majority of the student growth measures; meets all targets</v>
      </c>
      <c r="AC348" s="50"/>
      <c r="AU348" s="201">
        <v>3.4599999999999999E-2</v>
      </c>
      <c r="BY348" s="206">
        <f>'Prof Practice Rating Scale'!B348</f>
        <v>3.46</v>
      </c>
      <c r="BZ348" s="43" t="str">
        <f>'Prof Practice Rating Scale'!A348</f>
        <v>Distinguished</v>
      </c>
    </row>
    <row r="349" spans="14:78" x14ac:dyDescent="0.2">
      <c r="N349" s="207">
        <f>'Prof Practice Rating Scale'!B349</f>
        <v>3.47</v>
      </c>
      <c r="O349" s="208" t="str">
        <f>'Prof Practice Rating Scale'!A349</f>
        <v>Distinguished</v>
      </c>
      <c r="P349" s="33" t="str">
        <f t="shared" si="17"/>
        <v>Exceeds Goal - Exceeds the target for a majority of the student growth measures; meets all targets</v>
      </c>
      <c r="AC349" s="50"/>
      <c r="AU349" s="201">
        <v>3.4700000000000002E-2</v>
      </c>
      <c r="BY349" s="206">
        <f>'Prof Practice Rating Scale'!B349</f>
        <v>3.47</v>
      </c>
      <c r="BZ349" s="43" t="str">
        <f>'Prof Practice Rating Scale'!A349</f>
        <v>Distinguished</v>
      </c>
    </row>
    <row r="350" spans="14:78" x14ac:dyDescent="0.2">
      <c r="N350" s="207">
        <f>'Prof Practice Rating Scale'!B350</f>
        <v>3.48</v>
      </c>
      <c r="O350" s="208" t="str">
        <f>'Prof Practice Rating Scale'!A350</f>
        <v>Distinguished</v>
      </c>
      <c r="P350" s="33" t="str">
        <f t="shared" si="17"/>
        <v>Exceeds Goal - Exceeds the target for a majority of the student growth measures; meets all targets</v>
      </c>
      <c r="AC350" s="50"/>
      <c r="AU350" s="201">
        <v>3.4799999999999998E-2</v>
      </c>
      <c r="BY350" s="206">
        <f>'Prof Practice Rating Scale'!B350</f>
        <v>3.48</v>
      </c>
      <c r="BZ350" s="43" t="str">
        <f>'Prof Practice Rating Scale'!A350</f>
        <v>Distinguished</v>
      </c>
    </row>
    <row r="351" spans="14:78" x14ac:dyDescent="0.2">
      <c r="N351" s="207">
        <f>'Prof Practice Rating Scale'!B351</f>
        <v>3.49</v>
      </c>
      <c r="O351" s="208" t="str">
        <f>'Prof Practice Rating Scale'!A351</f>
        <v>Distinguished</v>
      </c>
      <c r="P351" s="33" t="str">
        <f t="shared" si="17"/>
        <v>Exceeds Goal - Exceeds the target for a majority of the student growth measures; meets all targets</v>
      </c>
      <c r="AC351" s="50"/>
      <c r="AU351" s="201">
        <v>3.49E-2</v>
      </c>
      <c r="BY351" s="206">
        <f>'Prof Practice Rating Scale'!B351</f>
        <v>3.49</v>
      </c>
      <c r="BZ351" s="43" t="str">
        <f>'Prof Practice Rating Scale'!A351</f>
        <v>Distinguished</v>
      </c>
    </row>
    <row r="352" spans="14:78" x14ac:dyDescent="0.2">
      <c r="N352" s="207">
        <f>'Prof Practice Rating Scale'!B352</f>
        <v>3.5</v>
      </c>
      <c r="O352" s="208" t="str">
        <f>'Prof Practice Rating Scale'!A352</f>
        <v>Distinguished</v>
      </c>
      <c r="P352" s="33" t="str">
        <f t="shared" si="17"/>
        <v>Exceeds Goal - Exceeds the target for a majority of the student growth measures; meets all targets</v>
      </c>
      <c r="AC352" s="50"/>
      <c r="AU352" s="201">
        <v>3.5000000000000003E-2</v>
      </c>
      <c r="BY352" s="206">
        <f>'Prof Practice Rating Scale'!B352</f>
        <v>3.5</v>
      </c>
      <c r="BZ352" s="43" t="str">
        <f>'Prof Practice Rating Scale'!A352</f>
        <v>Distinguished</v>
      </c>
    </row>
    <row r="353" spans="14:78" x14ac:dyDescent="0.2">
      <c r="N353" s="207">
        <f>'Prof Practice Rating Scale'!B353</f>
        <v>3.51</v>
      </c>
      <c r="O353" s="208" t="str">
        <f>'Prof Practice Rating Scale'!A353</f>
        <v>Distinguished</v>
      </c>
      <c r="P353" s="33" t="str">
        <f t="shared" si="17"/>
        <v>Exceeds Goal - Exceeds the target for a majority of the student growth measures; meets all targets</v>
      </c>
      <c r="AC353" s="50"/>
      <c r="AU353" s="201">
        <v>3.5099999999999999E-2</v>
      </c>
      <c r="BY353" s="206">
        <f>'Prof Practice Rating Scale'!B353</f>
        <v>3.51</v>
      </c>
      <c r="BZ353" s="43" t="str">
        <f>'Prof Practice Rating Scale'!A353</f>
        <v>Distinguished</v>
      </c>
    </row>
    <row r="354" spans="14:78" x14ac:dyDescent="0.2">
      <c r="N354" s="207">
        <f>'Prof Practice Rating Scale'!B354</f>
        <v>3.52</v>
      </c>
      <c r="O354" s="208" t="str">
        <f>'Prof Practice Rating Scale'!A354</f>
        <v>Distinguished</v>
      </c>
      <c r="P354" s="33" t="str">
        <f t="shared" si="17"/>
        <v>Exceeds Goal - Exceeds the target for a majority of the student growth measures; meets all targets</v>
      </c>
      <c r="AC354" s="50"/>
      <c r="AU354" s="201">
        <v>3.5200000000000002E-2</v>
      </c>
      <c r="BY354" s="206">
        <f>'Prof Practice Rating Scale'!B354</f>
        <v>3.52</v>
      </c>
      <c r="BZ354" s="43" t="str">
        <f>'Prof Practice Rating Scale'!A354</f>
        <v>Distinguished</v>
      </c>
    </row>
    <row r="355" spans="14:78" x14ac:dyDescent="0.2">
      <c r="N355" s="207">
        <f>'Prof Practice Rating Scale'!B355</f>
        <v>3.53</v>
      </c>
      <c r="O355" s="208" t="str">
        <f>'Prof Practice Rating Scale'!A355</f>
        <v>Distinguished</v>
      </c>
      <c r="P355" s="33" t="str">
        <f t="shared" si="17"/>
        <v>Exceeds Goal - Exceeds the target for a majority of the student growth measures; meets all targets</v>
      </c>
      <c r="AC355" s="50"/>
      <c r="AU355" s="201">
        <v>3.5299999999999998E-2</v>
      </c>
      <c r="BY355" s="206">
        <f>'Prof Practice Rating Scale'!B355</f>
        <v>3.53</v>
      </c>
      <c r="BZ355" s="43" t="str">
        <f>'Prof Practice Rating Scale'!A355</f>
        <v>Distinguished</v>
      </c>
    </row>
    <row r="356" spans="14:78" x14ac:dyDescent="0.2">
      <c r="N356" s="207">
        <f>'Prof Practice Rating Scale'!B356</f>
        <v>3.54</v>
      </c>
      <c r="O356" s="208" t="str">
        <f>'Prof Practice Rating Scale'!A356</f>
        <v>Distinguished</v>
      </c>
      <c r="P356" s="33" t="str">
        <f t="shared" si="17"/>
        <v>Exceeds Goal - Exceeds the target for a majority of the student growth measures; meets all targets</v>
      </c>
      <c r="AC356" s="50"/>
      <c r="AU356" s="201">
        <v>3.5400000000000001E-2</v>
      </c>
      <c r="BY356" s="206">
        <f>'Prof Practice Rating Scale'!B356</f>
        <v>3.54</v>
      </c>
      <c r="BZ356" s="43" t="str">
        <f>'Prof Practice Rating Scale'!A356</f>
        <v>Distinguished</v>
      </c>
    </row>
    <row r="357" spans="14:78" x14ac:dyDescent="0.2">
      <c r="N357" s="207">
        <f>'Prof Practice Rating Scale'!B357</f>
        <v>3.55</v>
      </c>
      <c r="O357" s="208" t="str">
        <f>'Prof Practice Rating Scale'!A357</f>
        <v>Distinguished</v>
      </c>
      <c r="P357" s="33" t="str">
        <f t="shared" si="17"/>
        <v>Exceeds Goal - Exceeds the target for a majority of the student growth measures; meets all targets</v>
      </c>
      <c r="AC357" s="50"/>
      <c r="AU357" s="201">
        <v>3.5499999999999997E-2</v>
      </c>
      <c r="BY357" s="206">
        <f>'Prof Practice Rating Scale'!B357</f>
        <v>3.55</v>
      </c>
      <c r="BZ357" s="43" t="str">
        <f>'Prof Practice Rating Scale'!A357</f>
        <v>Distinguished</v>
      </c>
    </row>
    <row r="358" spans="14:78" x14ac:dyDescent="0.2">
      <c r="N358" s="207">
        <f>'Prof Practice Rating Scale'!B358</f>
        <v>3.56</v>
      </c>
      <c r="O358" s="208" t="str">
        <f>'Prof Practice Rating Scale'!A358</f>
        <v>Distinguished</v>
      </c>
      <c r="P358" s="33" t="str">
        <f t="shared" si="17"/>
        <v>Exceeds Goal - Exceeds the target for a majority of the student growth measures; meets all targets</v>
      </c>
      <c r="AC358" s="50"/>
      <c r="AU358" s="201">
        <v>3.56E-2</v>
      </c>
      <c r="BY358" s="206">
        <f>'Prof Practice Rating Scale'!B358</f>
        <v>3.56</v>
      </c>
      <c r="BZ358" s="43" t="str">
        <f>'Prof Practice Rating Scale'!A358</f>
        <v>Distinguished</v>
      </c>
    </row>
    <row r="359" spans="14:78" x14ac:dyDescent="0.2">
      <c r="N359" s="207">
        <f>'Prof Practice Rating Scale'!B359</f>
        <v>3.57</v>
      </c>
      <c r="O359" s="208" t="str">
        <f>'Prof Practice Rating Scale'!A359</f>
        <v>Distinguished</v>
      </c>
      <c r="P359" s="33" t="str">
        <f t="shared" si="17"/>
        <v>Exceeds Goal - Exceeds the target for a majority of the student growth measures; meets all targets</v>
      </c>
      <c r="AC359" s="50"/>
      <c r="AU359" s="201">
        <v>3.5700000000000003E-2</v>
      </c>
      <c r="BY359" s="206">
        <f>'Prof Practice Rating Scale'!B359</f>
        <v>3.57</v>
      </c>
      <c r="BZ359" s="43" t="str">
        <f>'Prof Practice Rating Scale'!A359</f>
        <v>Distinguished</v>
      </c>
    </row>
    <row r="360" spans="14:78" x14ac:dyDescent="0.2">
      <c r="N360" s="207">
        <f>'Prof Practice Rating Scale'!B360</f>
        <v>3.58</v>
      </c>
      <c r="O360" s="208" t="str">
        <f>'Prof Practice Rating Scale'!A360</f>
        <v>Distinguished</v>
      </c>
      <c r="P360" s="33" t="str">
        <f t="shared" si="17"/>
        <v>Exceeds Goal - Exceeds the target for a majority of the student growth measures; meets all targets</v>
      </c>
      <c r="AC360" s="50"/>
      <c r="AU360" s="201">
        <v>3.5799999999999998E-2</v>
      </c>
      <c r="BY360" s="206">
        <f>'Prof Practice Rating Scale'!B360</f>
        <v>3.58</v>
      </c>
      <c r="BZ360" s="43" t="str">
        <f>'Prof Practice Rating Scale'!A360</f>
        <v>Distinguished</v>
      </c>
    </row>
    <row r="361" spans="14:78" x14ac:dyDescent="0.2">
      <c r="N361" s="207">
        <f>'Prof Practice Rating Scale'!B361</f>
        <v>3.59</v>
      </c>
      <c r="O361" s="208" t="str">
        <f>'Prof Practice Rating Scale'!A361</f>
        <v>Distinguished</v>
      </c>
      <c r="P361" s="33" t="str">
        <f t="shared" si="17"/>
        <v>Exceeds Goal - Exceeds the target for a majority of the student growth measures; meets all targets</v>
      </c>
      <c r="AC361" s="50"/>
      <c r="AU361" s="201">
        <v>3.5900000000000001E-2</v>
      </c>
      <c r="BY361" s="206">
        <f>'Prof Practice Rating Scale'!B361</f>
        <v>3.59</v>
      </c>
      <c r="BZ361" s="43" t="str">
        <f>'Prof Practice Rating Scale'!A361</f>
        <v>Distinguished</v>
      </c>
    </row>
    <row r="362" spans="14:78" x14ac:dyDescent="0.2">
      <c r="N362" s="207">
        <f>'Prof Practice Rating Scale'!B362</f>
        <v>3.6</v>
      </c>
      <c r="O362" s="208" t="str">
        <f>'Prof Practice Rating Scale'!A362</f>
        <v>Distinguished</v>
      </c>
      <c r="P362" s="33" t="str">
        <f t="shared" si="17"/>
        <v>Exceeds Goal - Exceeds the target for a majority of the student growth measures; meets all targets</v>
      </c>
      <c r="AC362" s="50"/>
      <c r="AU362" s="201">
        <v>3.5999999999999997E-2</v>
      </c>
      <c r="BY362" s="206">
        <f>'Prof Practice Rating Scale'!B362</f>
        <v>3.6</v>
      </c>
      <c r="BZ362" s="43" t="str">
        <f>'Prof Practice Rating Scale'!A362</f>
        <v>Distinguished</v>
      </c>
    </row>
    <row r="363" spans="14:78" x14ac:dyDescent="0.2">
      <c r="N363" s="207">
        <f>'Prof Practice Rating Scale'!B363</f>
        <v>3.61</v>
      </c>
      <c r="O363" s="208" t="str">
        <f>'Prof Practice Rating Scale'!A363</f>
        <v>Distinguished</v>
      </c>
      <c r="P363" s="33" t="str">
        <f t="shared" si="17"/>
        <v>Exceeds Goal - Exceeds the target for a majority of the student growth measures; meets all targets</v>
      </c>
      <c r="AC363" s="50"/>
      <c r="AU363" s="201">
        <v>3.61E-2</v>
      </c>
      <c r="BY363" s="206">
        <f>'Prof Practice Rating Scale'!B363</f>
        <v>3.61</v>
      </c>
      <c r="BZ363" s="43" t="str">
        <f>'Prof Practice Rating Scale'!A363</f>
        <v>Distinguished</v>
      </c>
    </row>
    <row r="364" spans="14:78" x14ac:dyDescent="0.2">
      <c r="N364" s="207">
        <f>'Prof Practice Rating Scale'!B364</f>
        <v>3.62</v>
      </c>
      <c r="O364" s="208" t="str">
        <f>'Prof Practice Rating Scale'!A364</f>
        <v>Distinguished</v>
      </c>
      <c r="P364" s="33" t="str">
        <f t="shared" si="17"/>
        <v>Exceeds Goal - Exceeds the target for a majority of the student growth measures; meets all targets</v>
      </c>
      <c r="AC364" s="50"/>
      <c r="AU364" s="201">
        <v>3.6200000000000003E-2</v>
      </c>
      <c r="BY364" s="206">
        <f>'Prof Practice Rating Scale'!B364</f>
        <v>3.62</v>
      </c>
      <c r="BZ364" s="43" t="str">
        <f>'Prof Practice Rating Scale'!A364</f>
        <v>Distinguished</v>
      </c>
    </row>
    <row r="365" spans="14:78" x14ac:dyDescent="0.2">
      <c r="N365" s="207">
        <f>'Prof Practice Rating Scale'!B365</f>
        <v>3.63</v>
      </c>
      <c r="O365" s="208" t="str">
        <f>'Prof Practice Rating Scale'!A365</f>
        <v>Distinguished</v>
      </c>
      <c r="P365" s="33" t="str">
        <f t="shared" si="17"/>
        <v>Exceeds Goal - Exceeds the target for a majority of the student growth measures; meets all targets</v>
      </c>
      <c r="AC365" s="50"/>
      <c r="AU365" s="201">
        <v>3.6299999999999999E-2</v>
      </c>
      <c r="BY365" s="206">
        <f>'Prof Practice Rating Scale'!B365</f>
        <v>3.63</v>
      </c>
      <c r="BZ365" s="43" t="str">
        <f>'Prof Practice Rating Scale'!A365</f>
        <v>Distinguished</v>
      </c>
    </row>
    <row r="366" spans="14:78" x14ac:dyDescent="0.2">
      <c r="N366" s="207">
        <f>'Prof Practice Rating Scale'!B366</f>
        <v>3.64</v>
      </c>
      <c r="O366" s="208" t="str">
        <f>'Prof Practice Rating Scale'!A366</f>
        <v>Distinguished</v>
      </c>
      <c r="P366" s="33" t="str">
        <f t="shared" si="17"/>
        <v>Exceeds Goal - Exceeds the target for a majority of the student growth measures; meets all targets</v>
      </c>
      <c r="AC366" s="50"/>
      <c r="AU366" s="201">
        <v>3.6400000000000002E-2</v>
      </c>
      <c r="BY366" s="206">
        <f>'Prof Practice Rating Scale'!B366</f>
        <v>3.64</v>
      </c>
      <c r="BZ366" s="43" t="str">
        <f>'Prof Practice Rating Scale'!A366</f>
        <v>Distinguished</v>
      </c>
    </row>
    <row r="367" spans="14:78" x14ac:dyDescent="0.2">
      <c r="N367" s="207">
        <f>'Prof Practice Rating Scale'!B367</f>
        <v>3.65</v>
      </c>
      <c r="O367" s="208" t="str">
        <f>'Prof Practice Rating Scale'!A367</f>
        <v>Distinguished</v>
      </c>
      <c r="P367" s="33" t="str">
        <f t="shared" si="17"/>
        <v>Exceeds Goal - Exceeds the target for a majority of the student growth measures; meets all targets</v>
      </c>
      <c r="AC367" s="50"/>
      <c r="AU367" s="201">
        <v>3.6499999999999998E-2</v>
      </c>
      <c r="BY367" s="206">
        <f>'Prof Practice Rating Scale'!B367</f>
        <v>3.65</v>
      </c>
      <c r="BZ367" s="43" t="str">
        <f>'Prof Practice Rating Scale'!A367</f>
        <v>Distinguished</v>
      </c>
    </row>
    <row r="368" spans="14:78" x14ac:dyDescent="0.2">
      <c r="N368" s="207">
        <f>'Prof Practice Rating Scale'!B368</f>
        <v>3.66</v>
      </c>
      <c r="O368" s="208" t="str">
        <f>'Prof Practice Rating Scale'!A368</f>
        <v>Distinguished</v>
      </c>
      <c r="P368" s="33" t="str">
        <f t="shared" si="17"/>
        <v>Exceeds Goal - Exceeds the target for a majority of the student growth measures; meets all targets</v>
      </c>
      <c r="AC368" s="50"/>
      <c r="AU368" s="201">
        <v>3.6600000000000001E-2</v>
      </c>
      <c r="BY368" s="206">
        <f>'Prof Practice Rating Scale'!B368</f>
        <v>3.66</v>
      </c>
      <c r="BZ368" s="43" t="str">
        <f>'Prof Practice Rating Scale'!A368</f>
        <v>Distinguished</v>
      </c>
    </row>
    <row r="369" spans="14:78" x14ac:dyDescent="0.2">
      <c r="N369" s="207">
        <f>'Prof Practice Rating Scale'!B369</f>
        <v>3.67</v>
      </c>
      <c r="O369" s="208" t="str">
        <f>'Prof Practice Rating Scale'!A369</f>
        <v>Distinguished</v>
      </c>
      <c r="P369" s="33" t="str">
        <f t="shared" si="17"/>
        <v>Exceeds Goal - Exceeds the target for a majority of the student growth measures; meets all targets</v>
      </c>
      <c r="AC369" s="50"/>
      <c r="AU369" s="201">
        <v>3.6700000000000003E-2</v>
      </c>
      <c r="BY369" s="206">
        <f>'Prof Practice Rating Scale'!B369</f>
        <v>3.67</v>
      </c>
      <c r="BZ369" s="43" t="str">
        <f>'Prof Practice Rating Scale'!A369</f>
        <v>Distinguished</v>
      </c>
    </row>
    <row r="370" spans="14:78" x14ac:dyDescent="0.2">
      <c r="N370" s="207">
        <f>'Prof Practice Rating Scale'!B370</f>
        <v>3.68</v>
      </c>
      <c r="O370" s="208" t="str">
        <f>'Prof Practice Rating Scale'!A370</f>
        <v>Distinguished</v>
      </c>
      <c r="P370" s="33" t="str">
        <f t="shared" si="17"/>
        <v>Exceeds Goal - Exceeds the target for a majority of the student growth measures; meets all targets</v>
      </c>
      <c r="AC370" s="50"/>
      <c r="AU370" s="201">
        <v>3.6799999999999999E-2</v>
      </c>
      <c r="BY370" s="206">
        <f>'Prof Practice Rating Scale'!B370</f>
        <v>3.68</v>
      </c>
      <c r="BZ370" s="43" t="str">
        <f>'Prof Practice Rating Scale'!A370</f>
        <v>Distinguished</v>
      </c>
    </row>
    <row r="371" spans="14:78" x14ac:dyDescent="0.2">
      <c r="N371" s="207">
        <f>'Prof Practice Rating Scale'!B371</f>
        <v>3.69</v>
      </c>
      <c r="O371" s="208" t="str">
        <f>'Prof Practice Rating Scale'!A371</f>
        <v>Distinguished</v>
      </c>
      <c r="P371" s="33" t="str">
        <f t="shared" si="17"/>
        <v>Exceeds Goal - Exceeds the target for a majority of the student growth measures; meets all targets</v>
      </c>
      <c r="AC371" s="50"/>
      <c r="AU371" s="201">
        <v>3.6900000000000002E-2</v>
      </c>
      <c r="BY371" s="206">
        <f>'Prof Practice Rating Scale'!B371</f>
        <v>3.69</v>
      </c>
      <c r="BZ371" s="43" t="str">
        <f>'Prof Practice Rating Scale'!A371</f>
        <v>Distinguished</v>
      </c>
    </row>
    <row r="372" spans="14:78" x14ac:dyDescent="0.2">
      <c r="N372" s="207">
        <f>'Prof Practice Rating Scale'!B372</f>
        <v>3.7</v>
      </c>
      <c r="O372" s="208" t="str">
        <f>'Prof Practice Rating Scale'!A372</f>
        <v>Distinguished</v>
      </c>
      <c r="P372" s="33" t="str">
        <f t="shared" si="17"/>
        <v>Exceeds Goal - Exceeds the target for a majority of the student growth measures; meets all targets</v>
      </c>
      <c r="AC372" s="50"/>
      <c r="AU372" s="201">
        <v>3.6999999999999998E-2</v>
      </c>
      <c r="BY372" s="206">
        <f>'Prof Practice Rating Scale'!B372</f>
        <v>3.7</v>
      </c>
      <c r="BZ372" s="43" t="str">
        <f>'Prof Practice Rating Scale'!A372</f>
        <v>Distinguished</v>
      </c>
    </row>
    <row r="373" spans="14:78" x14ac:dyDescent="0.2">
      <c r="N373" s="207">
        <f>'Prof Practice Rating Scale'!B373</f>
        <v>3.71</v>
      </c>
      <c r="O373" s="208" t="str">
        <f>'Prof Practice Rating Scale'!A373</f>
        <v>Distinguished</v>
      </c>
      <c r="P373" s="33" t="str">
        <f t="shared" si="17"/>
        <v>Exceeds Goal - Exceeds the target for a majority of the student growth measures; meets all targets</v>
      </c>
      <c r="AC373" s="50"/>
      <c r="AU373" s="201">
        <v>3.7100000000000001E-2</v>
      </c>
      <c r="BY373" s="206">
        <f>'Prof Practice Rating Scale'!B373</f>
        <v>3.71</v>
      </c>
      <c r="BZ373" s="43" t="str">
        <f>'Prof Practice Rating Scale'!A373</f>
        <v>Distinguished</v>
      </c>
    </row>
    <row r="374" spans="14:78" x14ac:dyDescent="0.2">
      <c r="N374" s="207">
        <f>'Prof Practice Rating Scale'!B374</f>
        <v>3.72</v>
      </c>
      <c r="O374" s="208" t="str">
        <f>'Prof Practice Rating Scale'!A374</f>
        <v>Distinguished</v>
      </c>
      <c r="P374" s="33" t="str">
        <f t="shared" si="17"/>
        <v>Exceeds Goal - Exceeds the target for a majority of the student growth measures; meets all targets</v>
      </c>
      <c r="AC374" s="50"/>
      <c r="AU374" s="201">
        <v>3.7199999999999997E-2</v>
      </c>
      <c r="BY374" s="206">
        <f>'Prof Practice Rating Scale'!B374</f>
        <v>3.72</v>
      </c>
      <c r="BZ374" s="43" t="str">
        <f>'Prof Practice Rating Scale'!A374</f>
        <v>Distinguished</v>
      </c>
    </row>
    <row r="375" spans="14:78" x14ac:dyDescent="0.2">
      <c r="N375" s="207">
        <f>'Prof Practice Rating Scale'!B375</f>
        <v>3.73</v>
      </c>
      <c r="O375" s="208" t="str">
        <f>'Prof Practice Rating Scale'!A375</f>
        <v>Distinguished</v>
      </c>
      <c r="P375" s="33" t="str">
        <f t="shared" si="17"/>
        <v>Exceeds Goal - Exceeds the target for a majority of the student growth measures; meets all targets</v>
      </c>
      <c r="AC375" s="50"/>
      <c r="AU375" s="201">
        <v>3.73E-2</v>
      </c>
      <c r="BY375" s="206">
        <f>'Prof Practice Rating Scale'!B375</f>
        <v>3.73</v>
      </c>
      <c r="BZ375" s="43" t="str">
        <f>'Prof Practice Rating Scale'!A375</f>
        <v>Distinguished</v>
      </c>
    </row>
    <row r="376" spans="14:78" x14ac:dyDescent="0.2">
      <c r="N376" s="207">
        <f>'Prof Practice Rating Scale'!B376</f>
        <v>3.74</v>
      </c>
      <c r="O376" s="208" t="str">
        <f>'Prof Practice Rating Scale'!A376</f>
        <v>Distinguished</v>
      </c>
      <c r="P376" s="33" t="str">
        <f t="shared" si="17"/>
        <v>Exceeds Goal - Exceeds the target for a majority of the student growth measures; meets all targets</v>
      </c>
      <c r="AC376" s="50"/>
      <c r="AU376" s="201">
        <v>3.7400000000000003E-2</v>
      </c>
      <c r="BY376" s="206">
        <f>'Prof Practice Rating Scale'!B376</f>
        <v>3.74</v>
      </c>
      <c r="BZ376" s="43" t="str">
        <f>'Prof Practice Rating Scale'!A376</f>
        <v>Distinguished</v>
      </c>
    </row>
    <row r="377" spans="14:78" x14ac:dyDescent="0.2">
      <c r="N377" s="207">
        <f>'Prof Practice Rating Scale'!B377</f>
        <v>3.75</v>
      </c>
      <c r="O377" s="208" t="str">
        <f>'Prof Practice Rating Scale'!A377</f>
        <v>Distinguished</v>
      </c>
      <c r="P377" s="33" t="str">
        <f t="shared" si="17"/>
        <v>Exceeds Goal - Exceeds the target for a majority of the student growth measures; meets all targets</v>
      </c>
      <c r="AC377" s="50"/>
      <c r="AU377" s="201">
        <v>3.7499999999999999E-2</v>
      </c>
      <c r="BY377" s="206">
        <f>'Prof Practice Rating Scale'!B377</f>
        <v>3.75</v>
      </c>
      <c r="BZ377" s="43" t="str">
        <f>'Prof Practice Rating Scale'!A377</f>
        <v>Distinguished</v>
      </c>
    </row>
    <row r="378" spans="14:78" x14ac:dyDescent="0.2">
      <c r="N378" s="207">
        <f>'Prof Practice Rating Scale'!B378</f>
        <v>3.76</v>
      </c>
      <c r="O378" s="208" t="str">
        <f>'Prof Practice Rating Scale'!A378</f>
        <v>Distinguished</v>
      </c>
      <c r="P378" s="33" t="str">
        <f t="shared" si="17"/>
        <v>Exceeds Goal - Exceeds the target for a majority of the student growth measures; meets all targets</v>
      </c>
      <c r="AC378" s="50"/>
      <c r="AU378" s="201">
        <v>3.7600000000000001E-2</v>
      </c>
      <c r="BY378" s="206">
        <f>'Prof Practice Rating Scale'!B378</f>
        <v>3.76</v>
      </c>
      <c r="BZ378" s="43" t="str">
        <f>'Prof Practice Rating Scale'!A378</f>
        <v>Distinguished</v>
      </c>
    </row>
    <row r="379" spans="14:78" x14ac:dyDescent="0.2">
      <c r="N379" s="207">
        <f>'Prof Practice Rating Scale'!B379</f>
        <v>3.77</v>
      </c>
      <c r="O379" s="208" t="str">
        <f>'Prof Practice Rating Scale'!A379</f>
        <v>Distinguished</v>
      </c>
      <c r="P379" s="33" t="str">
        <f t="shared" si="17"/>
        <v>Exceeds Goal - Exceeds the target for a majority of the student growth measures; meets all targets</v>
      </c>
      <c r="AC379" s="50"/>
      <c r="AU379" s="201">
        <v>3.7699999999999997E-2</v>
      </c>
      <c r="BY379" s="206">
        <f>'Prof Practice Rating Scale'!B379</f>
        <v>3.77</v>
      </c>
      <c r="BZ379" s="43" t="str">
        <f>'Prof Practice Rating Scale'!A379</f>
        <v>Distinguished</v>
      </c>
    </row>
    <row r="380" spans="14:78" x14ac:dyDescent="0.2">
      <c r="N380" s="207">
        <f>'Prof Practice Rating Scale'!B380</f>
        <v>3.78</v>
      </c>
      <c r="O380" s="208" t="str">
        <f>'Prof Practice Rating Scale'!A380</f>
        <v>Distinguished</v>
      </c>
      <c r="P380" s="33" t="str">
        <f t="shared" si="17"/>
        <v>Exceeds Goal - Exceeds the target for a majority of the student growth measures; meets all targets</v>
      </c>
      <c r="AC380" s="50"/>
      <c r="AU380" s="201">
        <v>3.78E-2</v>
      </c>
      <c r="BY380" s="206">
        <f>'Prof Practice Rating Scale'!B380</f>
        <v>3.78</v>
      </c>
      <c r="BZ380" s="43" t="str">
        <f>'Prof Practice Rating Scale'!A380</f>
        <v>Distinguished</v>
      </c>
    </row>
    <row r="381" spans="14:78" x14ac:dyDescent="0.2">
      <c r="N381" s="207">
        <f>'Prof Practice Rating Scale'!B381</f>
        <v>3.79</v>
      </c>
      <c r="O381" s="208" t="str">
        <f>'Prof Practice Rating Scale'!A381</f>
        <v>Distinguished</v>
      </c>
      <c r="P381" s="33" t="str">
        <f t="shared" si="17"/>
        <v>Exceeds Goal - Exceeds the target for a majority of the student growth measures; meets all targets</v>
      </c>
      <c r="AC381" s="50"/>
      <c r="AU381" s="201">
        <v>3.7900000000000003E-2</v>
      </c>
      <c r="BY381" s="206">
        <f>'Prof Practice Rating Scale'!B381</f>
        <v>3.79</v>
      </c>
      <c r="BZ381" s="43" t="str">
        <f>'Prof Practice Rating Scale'!A381</f>
        <v>Distinguished</v>
      </c>
    </row>
    <row r="382" spans="14:78" x14ac:dyDescent="0.2">
      <c r="N382" s="207">
        <f>'Prof Practice Rating Scale'!B382</f>
        <v>3.8</v>
      </c>
      <c r="O382" s="208" t="str">
        <f>'Prof Practice Rating Scale'!A382</f>
        <v>Distinguished</v>
      </c>
      <c r="P382" s="33" t="str">
        <f t="shared" si="17"/>
        <v>Exceeds Goal - Exceeds the target for a majority of the student growth measures; meets all targets</v>
      </c>
      <c r="AC382" s="50"/>
      <c r="AU382" s="201">
        <v>3.7999999999999999E-2</v>
      </c>
      <c r="BY382" s="206">
        <f>'Prof Practice Rating Scale'!B382</f>
        <v>3.8</v>
      </c>
      <c r="BZ382" s="43" t="str">
        <f>'Prof Practice Rating Scale'!A382</f>
        <v>Distinguished</v>
      </c>
    </row>
    <row r="383" spans="14:78" x14ac:dyDescent="0.2">
      <c r="N383" s="207">
        <f>'Prof Practice Rating Scale'!B383</f>
        <v>3.81</v>
      </c>
      <c r="O383" s="208" t="str">
        <f>'Prof Practice Rating Scale'!A383</f>
        <v>Distinguished</v>
      </c>
      <c r="P383" s="33" t="str">
        <f t="shared" si="17"/>
        <v>Exceeds Goal - Exceeds the target for a majority of the student growth measures; meets all targets</v>
      </c>
      <c r="AC383" s="50"/>
      <c r="AU383" s="201">
        <v>3.8100000000000002E-2</v>
      </c>
      <c r="BY383" s="206">
        <f>'Prof Practice Rating Scale'!B383</f>
        <v>3.81</v>
      </c>
      <c r="BZ383" s="43" t="str">
        <f>'Prof Practice Rating Scale'!A383</f>
        <v>Distinguished</v>
      </c>
    </row>
    <row r="384" spans="14:78" x14ac:dyDescent="0.2">
      <c r="N384" s="207">
        <f>'Prof Practice Rating Scale'!B384</f>
        <v>3.82</v>
      </c>
      <c r="O384" s="208" t="str">
        <f>'Prof Practice Rating Scale'!A384</f>
        <v>Distinguished</v>
      </c>
      <c r="P384" s="33" t="str">
        <f t="shared" si="17"/>
        <v>Exceeds Goal - Exceeds the target for a majority of the student growth measures; meets all targets</v>
      </c>
      <c r="AC384" s="50"/>
      <c r="AU384" s="201">
        <v>3.8199999999999998E-2</v>
      </c>
      <c r="BY384" s="206">
        <f>'Prof Practice Rating Scale'!B384</f>
        <v>3.82</v>
      </c>
      <c r="BZ384" s="43" t="str">
        <f>'Prof Practice Rating Scale'!A384</f>
        <v>Distinguished</v>
      </c>
    </row>
    <row r="385" spans="14:78" x14ac:dyDescent="0.2">
      <c r="N385" s="207">
        <f>'Prof Practice Rating Scale'!B385</f>
        <v>3.83</v>
      </c>
      <c r="O385" s="208" t="str">
        <f>'Prof Practice Rating Scale'!A385</f>
        <v>Distinguished</v>
      </c>
      <c r="P385" s="33" t="str">
        <f t="shared" si="17"/>
        <v>Exceeds Goal - Exceeds the target for a majority of the student growth measures; meets all targets</v>
      </c>
      <c r="AC385" s="50"/>
      <c r="AU385" s="201">
        <v>3.8300000000000001E-2</v>
      </c>
      <c r="BY385" s="206">
        <f>'Prof Practice Rating Scale'!B385</f>
        <v>3.83</v>
      </c>
      <c r="BZ385" s="43" t="str">
        <f>'Prof Practice Rating Scale'!A385</f>
        <v>Distinguished</v>
      </c>
    </row>
    <row r="386" spans="14:78" x14ac:dyDescent="0.2">
      <c r="N386" s="207">
        <f>'Prof Practice Rating Scale'!B386</f>
        <v>3.84</v>
      </c>
      <c r="O386" s="208" t="str">
        <f>'Prof Practice Rating Scale'!A386</f>
        <v>Distinguished</v>
      </c>
      <c r="P386" s="33" t="str">
        <f t="shared" si="17"/>
        <v>Exceeds Goal - Exceeds the target for a majority of the student growth measures; meets all targets</v>
      </c>
      <c r="AC386" s="50"/>
      <c r="AU386" s="201">
        <v>3.8399999999999997E-2</v>
      </c>
      <c r="BY386" s="206">
        <f>'Prof Practice Rating Scale'!B386</f>
        <v>3.84</v>
      </c>
      <c r="BZ386" s="43" t="str">
        <f>'Prof Practice Rating Scale'!A386</f>
        <v>Distinguished</v>
      </c>
    </row>
    <row r="387" spans="14:78" x14ac:dyDescent="0.2">
      <c r="N387" s="207">
        <f>'Prof Practice Rating Scale'!B387</f>
        <v>3.85</v>
      </c>
      <c r="O387" s="208" t="str">
        <f>'Prof Practice Rating Scale'!A387</f>
        <v>Distinguished</v>
      </c>
      <c r="P387" s="33" t="str">
        <f t="shared" si="17"/>
        <v>Exceeds Goal - Exceeds the target for a majority of the student growth measures; meets all targets</v>
      </c>
      <c r="AC387" s="50"/>
      <c r="AU387" s="201">
        <v>3.85E-2</v>
      </c>
      <c r="BY387" s="206">
        <f>'Prof Practice Rating Scale'!B387</f>
        <v>3.85</v>
      </c>
      <c r="BZ387" s="43" t="str">
        <f>'Prof Practice Rating Scale'!A387</f>
        <v>Distinguished</v>
      </c>
    </row>
    <row r="388" spans="14:78" x14ac:dyDescent="0.2">
      <c r="N388" s="207">
        <f>'Prof Practice Rating Scale'!B388</f>
        <v>3.86</v>
      </c>
      <c r="O388" s="208" t="str">
        <f>'Prof Practice Rating Scale'!A388</f>
        <v>Distinguished</v>
      </c>
      <c r="P388" s="33" t="str">
        <f t="shared" si="17"/>
        <v>Exceeds Goal - Exceeds the target for a majority of the student growth measures; meets all targets</v>
      </c>
      <c r="AC388" s="50"/>
      <c r="AU388" s="201">
        <v>3.8600000000000002E-2</v>
      </c>
      <c r="BY388" s="206">
        <f>'Prof Practice Rating Scale'!B388</f>
        <v>3.86</v>
      </c>
      <c r="BZ388" s="43" t="str">
        <f>'Prof Practice Rating Scale'!A388</f>
        <v>Distinguished</v>
      </c>
    </row>
    <row r="389" spans="14:78" x14ac:dyDescent="0.2">
      <c r="N389" s="207">
        <f>'Prof Practice Rating Scale'!B389</f>
        <v>3.87</v>
      </c>
      <c r="O389" s="208" t="str">
        <f>'Prof Practice Rating Scale'!A389</f>
        <v>Distinguished</v>
      </c>
      <c r="P389" s="33" t="str">
        <f t="shared" si="17"/>
        <v>Exceeds Goal - Exceeds the target for a majority of the student growth measures; meets all targets</v>
      </c>
      <c r="AC389" s="50"/>
      <c r="AU389" s="201">
        <v>3.8699999999999998E-2</v>
      </c>
      <c r="BY389" s="206">
        <f>'Prof Practice Rating Scale'!B389</f>
        <v>3.87</v>
      </c>
      <c r="BZ389" s="43" t="str">
        <f>'Prof Practice Rating Scale'!A389</f>
        <v>Distinguished</v>
      </c>
    </row>
    <row r="390" spans="14:78" x14ac:dyDescent="0.2">
      <c r="N390" s="207">
        <f>'Prof Practice Rating Scale'!B390</f>
        <v>3.88</v>
      </c>
      <c r="O390" s="208" t="str">
        <f>'Prof Practice Rating Scale'!A390</f>
        <v>Distinguished</v>
      </c>
      <c r="P390" s="33" t="str">
        <f t="shared" si="17"/>
        <v>Exceeds Goal - Exceeds the target for a majority of the student growth measures; meets all targets</v>
      </c>
      <c r="AC390" s="50"/>
      <c r="AU390" s="201">
        <v>3.8800000000000001E-2</v>
      </c>
      <c r="BY390" s="206">
        <f>'Prof Practice Rating Scale'!B390</f>
        <v>3.88</v>
      </c>
      <c r="BZ390" s="43" t="str">
        <f>'Prof Practice Rating Scale'!A390</f>
        <v>Distinguished</v>
      </c>
    </row>
    <row r="391" spans="14:78" x14ac:dyDescent="0.2">
      <c r="N391" s="207">
        <f>'Prof Practice Rating Scale'!B391</f>
        <v>3.89</v>
      </c>
      <c r="O391" s="208" t="str">
        <f>'Prof Practice Rating Scale'!A391</f>
        <v>Distinguished</v>
      </c>
      <c r="P391" s="33" t="str">
        <f t="shared" si="17"/>
        <v>Exceeds Goal - Exceeds the target for a majority of the student growth measures; meets all targets</v>
      </c>
      <c r="AC391" s="50"/>
      <c r="AU391" s="201">
        <v>3.8899999999999997E-2</v>
      </c>
      <c r="BY391" s="206">
        <f>'Prof Practice Rating Scale'!B391</f>
        <v>3.89</v>
      </c>
      <c r="BZ391" s="43" t="str">
        <f>'Prof Practice Rating Scale'!A391</f>
        <v>Distinguished</v>
      </c>
    </row>
    <row r="392" spans="14:78" x14ac:dyDescent="0.2">
      <c r="N392" s="207">
        <f>'Prof Practice Rating Scale'!B392</f>
        <v>3.9</v>
      </c>
      <c r="O392" s="208" t="str">
        <f>'Prof Practice Rating Scale'!A392</f>
        <v>Distinguished</v>
      </c>
      <c r="P392" s="33" t="str">
        <f t="shared" si="17"/>
        <v>Exceeds Goal - Exceeds the target for a majority of the student growth measures; meets all targets</v>
      </c>
      <c r="AC392" s="50"/>
      <c r="AU392" s="201">
        <v>3.9E-2</v>
      </c>
      <c r="BY392" s="206">
        <f>'Prof Practice Rating Scale'!B392</f>
        <v>3.9</v>
      </c>
      <c r="BZ392" s="43" t="str">
        <f>'Prof Practice Rating Scale'!A392</f>
        <v>Distinguished</v>
      </c>
    </row>
    <row r="393" spans="14:78" x14ac:dyDescent="0.2">
      <c r="N393" s="207">
        <f>'Prof Practice Rating Scale'!B393</f>
        <v>3.91</v>
      </c>
      <c r="O393" s="208" t="str">
        <f>'Prof Practice Rating Scale'!A393</f>
        <v>Distinguished</v>
      </c>
      <c r="P393" s="33" t="str">
        <f t="shared" si="17"/>
        <v>Exceeds Goal - Exceeds the target for a majority of the student growth measures; meets all targets</v>
      </c>
      <c r="AC393" s="50"/>
      <c r="AU393" s="201">
        <v>3.9100000000000003E-2</v>
      </c>
      <c r="BY393" s="206">
        <f>'Prof Practice Rating Scale'!B393</f>
        <v>3.91</v>
      </c>
      <c r="BZ393" s="43" t="str">
        <f>'Prof Practice Rating Scale'!A393</f>
        <v>Distinguished</v>
      </c>
    </row>
    <row r="394" spans="14:78" x14ac:dyDescent="0.2">
      <c r="N394" s="207">
        <f>'Prof Practice Rating Scale'!B394</f>
        <v>3.92</v>
      </c>
      <c r="O394" s="208" t="str">
        <f>'Prof Practice Rating Scale'!A394</f>
        <v>Distinguished</v>
      </c>
      <c r="P394" s="33" t="str">
        <f t="shared" si="17"/>
        <v>Exceeds Goal - Exceeds the target for a majority of the student growth measures; meets all targets</v>
      </c>
      <c r="AC394" s="50"/>
      <c r="AU394" s="201">
        <v>3.9199999999999999E-2</v>
      </c>
      <c r="BY394" s="206">
        <f>'Prof Practice Rating Scale'!B394</f>
        <v>3.92</v>
      </c>
      <c r="BZ394" s="43" t="str">
        <f>'Prof Practice Rating Scale'!A394</f>
        <v>Distinguished</v>
      </c>
    </row>
    <row r="395" spans="14:78" x14ac:dyDescent="0.2">
      <c r="N395" s="207">
        <f>'Prof Practice Rating Scale'!B395</f>
        <v>3.93</v>
      </c>
      <c r="O395" s="208" t="str">
        <f>'Prof Practice Rating Scale'!A395</f>
        <v>Distinguished</v>
      </c>
      <c r="P395" s="33" t="str">
        <f t="shared" si="17"/>
        <v>Exceeds Goal - Exceeds the target for a majority of the student growth measures; meets all targets</v>
      </c>
      <c r="AC395" s="50"/>
      <c r="AU395" s="201">
        <v>3.9300000000000002E-2</v>
      </c>
      <c r="BY395" s="206">
        <f>'Prof Practice Rating Scale'!B395</f>
        <v>3.93</v>
      </c>
      <c r="BZ395" s="43" t="str">
        <f>'Prof Practice Rating Scale'!A395</f>
        <v>Distinguished</v>
      </c>
    </row>
    <row r="396" spans="14:78" x14ac:dyDescent="0.2">
      <c r="N396" s="207">
        <f>'Prof Practice Rating Scale'!B396</f>
        <v>3.94</v>
      </c>
      <c r="O396" s="208" t="str">
        <f>'Prof Practice Rating Scale'!A396</f>
        <v>Distinguished</v>
      </c>
      <c r="P396" s="33" t="str">
        <f t="shared" si="17"/>
        <v>Exceeds Goal - Exceeds the target for a majority of the student growth measures; meets all targets</v>
      </c>
      <c r="AC396" s="50"/>
      <c r="AU396" s="201">
        <v>3.9399999999999998E-2</v>
      </c>
      <c r="BY396" s="206">
        <f>'Prof Practice Rating Scale'!B396</f>
        <v>3.94</v>
      </c>
      <c r="BZ396" s="43" t="str">
        <f>'Prof Practice Rating Scale'!A396</f>
        <v>Distinguished</v>
      </c>
    </row>
    <row r="397" spans="14:78" x14ac:dyDescent="0.2">
      <c r="N397" s="207">
        <f>'Prof Practice Rating Scale'!B397</f>
        <v>3.95</v>
      </c>
      <c r="O397" s="208" t="str">
        <f>'Prof Practice Rating Scale'!A397</f>
        <v>Distinguished</v>
      </c>
      <c r="P397" s="33" t="str">
        <f t="shared" si="17"/>
        <v>Exceeds Goal - Exceeds the target for a majority of the student growth measures; meets all targets</v>
      </c>
      <c r="AC397" s="50"/>
      <c r="AU397" s="201">
        <v>3.95E-2</v>
      </c>
      <c r="BY397" s="206">
        <f>'Prof Practice Rating Scale'!B397</f>
        <v>3.95</v>
      </c>
      <c r="BZ397" s="43" t="str">
        <f>'Prof Practice Rating Scale'!A397</f>
        <v>Distinguished</v>
      </c>
    </row>
    <row r="398" spans="14:78" x14ac:dyDescent="0.2">
      <c r="N398" s="207">
        <f>'Prof Practice Rating Scale'!B398</f>
        <v>3.96</v>
      </c>
      <c r="O398" s="208" t="str">
        <f>'Prof Practice Rating Scale'!A398</f>
        <v>Distinguished</v>
      </c>
      <c r="P398" s="33" t="str">
        <f t="shared" si="17"/>
        <v>Exceeds Goal - Exceeds the target for a majority of the student growth measures; meets all targets</v>
      </c>
      <c r="AC398" s="50"/>
      <c r="AU398" s="201">
        <v>3.9600000000000003E-2</v>
      </c>
      <c r="BY398" s="206">
        <f>'Prof Practice Rating Scale'!B398</f>
        <v>3.96</v>
      </c>
      <c r="BZ398" s="43" t="str">
        <f>'Prof Practice Rating Scale'!A398</f>
        <v>Distinguished</v>
      </c>
    </row>
    <row r="399" spans="14:78" x14ac:dyDescent="0.2">
      <c r="N399" s="207">
        <f>'Prof Practice Rating Scale'!B399</f>
        <v>3.97</v>
      </c>
      <c r="O399" s="208" t="str">
        <f>'Prof Practice Rating Scale'!A399</f>
        <v>Distinguished</v>
      </c>
      <c r="P399" s="33" t="str">
        <f t="shared" si="17"/>
        <v>Exceeds Goal - Exceeds the target for a majority of the student growth measures; meets all targets</v>
      </c>
      <c r="AC399" s="50"/>
      <c r="AU399" s="201">
        <v>3.9699999999999999E-2</v>
      </c>
      <c r="BY399" s="206">
        <f>'Prof Practice Rating Scale'!B399</f>
        <v>3.97</v>
      </c>
      <c r="BZ399" s="43" t="str">
        <f>'Prof Practice Rating Scale'!A399</f>
        <v>Distinguished</v>
      </c>
    </row>
    <row r="400" spans="14:78" x14ac:dyDescent="0.2">
      <c r="N400" s="207">
        <f>'Prof Practice Rating Scale'!B400</f>
        <v>3.98</v>
      </c>
      <c r="O400" s="208" t="str">
        <f>'Prof Practice Rating Scale'!A400</f>
        <v>Distinguished</v>
      </c>
      <c r="P400" s="33" t="str">
        <f t="shared" si="17"/>
        <v>Exceeds Goal - Exceeds the target for a majority of the student growth measures; meets all targets</v>
      </c>
      <c r="AC400" s="50"/>
      <c r="AU400" s="201">
        <v>3.9800000000000002E-2</v>
      </c>
      <c r="BY400" s="206">
        <f>'Prof Practice Rating Scale'!B400</f>
        <v>3.98</v>
      </c>
      <c r="BZ400" s="43" t="str">
        <f>'Prof Practice Rating Scale'!A400</f>
        <v>Distinguished</v>
      </c>
    </row>
    <row r="401" spans="14:78" x14ac:dyDescent="0.2">
      <c r="N401" s="207">
        <f>'Prof Practice Rating Scale'!B401</f>
        <v>3.99</v>
      </c>
      <c r="O401" s="208" t="str">
        <f>'Prof Practice Rating Scale'!A401</f>
        <v>Distinguished</v>
      </c>
      <c r="P401" s="33" t="str">
        <f t="shared" si="17"/>
        <v>Exceeds Goal - Exceeds the target for a majority of the student growth measures; meets all targets</v>
      </c>
      <c r="AC401" s="50"/>
      <c r="AU401" s="201">
        <v>3.9899999999999998E-2</v>
      </c>
      <c r="BY401" s="206">
        <f>'Prof Practice Rating Scale'!B401</f>
        <v>3.99</v>
      </c>
      <c r="BZ401" s="43" t="str">
        <f>'Prof Practice Rating Scale'!A401</f>
        <v>Distinguished</v>
      </c>
    </row>
    <row r="402" spans="14:78" x14ac:dyDescent="0.2">
      <c r="N402" s="207">
        <f>'Prof Practice Rating Scale'!B402</f>
        <v>4</v>
      </c>
      <c r="O402" s="208" t="str">
        <f>'Prof Practice Rating Scale'!A402</f>
        <v>Distinguished</v>
      </c>
      <c r="P402" s="33" t="str">
        <f t="shared" si="17"/>
        <v>Exceeds Goal - Exceeds the target for a majority of the student growth measures; meets all targets</v>
      </c>
      <c r="AC402" s="50"/>
      <c r="AU402" s="201">
        <v>0.04</v>
      </c>
      <c r="BY402" s="206">
        <f>'Prof Practice Rating Scale'!B402</f>
        <v>4</v>
      </c>
      <c r="BZ402" s="43" t="str">
        <f>'Prof Practice Rating Scale'!A402</f>
        <v>Distinguished</v>
      </c>
    </row>
    <row r="403" spans="14:78" x14ac:dyDescent="0.2">
      <c r="O403" s="33"/>
      <c r="AC403" s="50"/>
      <c r="AU403" s="201">
        <v>4.0099999999999997E-2</v>
      </c>
    </row>
    <row r="404" spans="14:78" x14ac:dyDescent="0.2">
      <c r="AC404" s="50"/>
      <c r="AU404" s="201">
        <v>4.02E-2</v>
      </c>
    </row>
    <row r="405" spans="14:78" x14ac:dyDescent="0.2">
      <c r="AC405" s="50"/>
      <c r="AU405" s="201">
        <v>4.0300000000000002E-2</v>
      </c>
    </row>
    <row r="406" spans="14:78" x14ac:dyDescent="0.2">
      <c r="AC406" s="50"/>
      <c r="AU406" s="201">
        <v>4.0399999999999998E-2</v>
      </c>
    </row>
    <row r="407" spans="14:78" x14ac:dyDescent="0.2">
      <c r="AC407" s="50"/>
      <c r="AU407" s="201">
        <v>4.0500000000000001E-2</v>
      </c>
    </row>
    <row r="408" spans="14:78" x14ac:dyDescent="0.2">
      <c r="AC408" s="50"/>
      <c r="AU408" s="201">
        <v>4.0599999999999997E-2</v>
      </c>
    </row>
    <row r="409" spans="14:78" x14ac:dyDescent="0.2">
      <c r="AC409" s="50"/>
      <c r="AU409" s="201">
        <v>4.07E-2</v>
      </c>
    </row>
    <row r="410" spans="14:78" x14ac:dyDescent="0.2">
      <c r="AC410" s="50"/>
      <c r="AU410" s="201">
        <v>4.0800000000000003E-2</v>
      </c>
    </row>
    <row r="411" spans="14:78" x14ac:dyDescent="0.2">
      <c r="AC411" s="50"/>
      <c r="AU411" s="201">
        <v>4.0899999999999999E-2</v>
      </c>
    </row>
    <row r="412" spans="14:78" x14ac:dyDescent="0.2">
      <c r="AC412" s="50"/>
      <c r="AU412" s="201">
        <v>4.1000000000000002E-2</v>
      </c>
    </row>
    <row r="413" spans="14:78" x14ac:dyDescent="0.2">
      <c r="AC413" s="50"/>
      <c r="AU413" s="201">
        <v>4.1099999999999998E-2</v>
      </c>
    </row>
    <row r="414" spans="14:78" x14ac:dyDescent="0.2">
      <c r="AC414" s="50"/>
      <c r="AU414" s="201">
        <v>4.1200000000000001E-2</v>
      </c>
    </row>
    <row r="415" spans="14:78" x14ac:dyDescent="0.2">
      <c r="AC415" s="50"/>
      <c r="AU415" s="201">
        <v>4.1300000000000003E-2</v>
      </c>
    </row>
    <row r="416" spans="14:78" x14ac:dyDescent="0.2">
      <c r="AC416" s="50"/>
      <c r="AU416" s="201">
        <v>4.1399999999999999E-2</v>
      </c>
    </row>
    <row r="417" spans="29:47" x14ac:dyDescent="0.2">
      <c r="AC417" s="50"/>
      <c r="AU417" s="201">
        <v>4.1500000000000002E-2</v>
      </c>
    </row>
    <row r="418" spans="29:47" x14ac:dyDescent="0.2">
      <c r="AC418" s="50"/>
      <c r="AU418" s="201">
        <v>4.1599999999999998E-2</v>
      </c>
    </row>
    <row r="419" spans="29:47" x14ac:dyDescent="0.2">
      <c r="AC419" s="50"/>
      <c r="AU419" s="201">
        <v>4.1700000000000001E-2</v>
      </c>
    </row>
    <row r="420" spans="29:47" x14ac:dyDescent="0.2">
      <c r="AC420" s="50"/>
      <c r="AU420" s="201">
        <v>4.1799999999999997E-2</v>
      </c>
    </row>
    <row r="421" spans="29:47" x14ac:dyDescent="0.2">
      <c r="AC421" s="50"/>
      <c r="AU421" s="201">
        <v>4.19E-2</v>
      </c>
    </row>
    <row r="422" spans="29:47" x14ac:dyDescent="0.2">
      <c r="AC422" s="50"/>
      <c r="AU422" s="201">
        <v>4.2000000000000003E-2</v>
      </c>
    </row>
    <row r="423" spans="29:47" x14ac:dyDescent="0.2">
      <c r="AC423" s="50"/>
      <c r="AU423" s="201">
        <v>4.2099999999999999E-2</v>
      </c>
    </row>
    <row r="424" spans="29:47" x14ac:dyDescent="0.2">
      <c r="AC424" s="50"/>
      <c r="AU424" s="201">
        <v>4.2200000000000001E-2</v>
      </c>
    </row>
    <row r="425" spans="29:47" x14ac:dyDescent="0.2">
      <c r="AC425" s="50"/>
      <c r="AU425" s="201">
        <v>4.2299999999999997E-2</v>
      </c>
    </row>
    <row r="426" spans="29:47" x14ac:dyDescent="0.2">
      <c r="AC426" s="50"/>
      <c r="AU426" s="201">
        <v>4.24E-2</v>
      </c>
    </row>
    <row r="427" spans="29:47" x14ac:dyDescent="0.2">
      <c r="AC427" s="50"/>
      <c r="AU427" s="201">
        <v>4.2500000000000003E-2</v>
      </c>
    </row>
    <row r="428" spans="29:47" x14ac:dyDescent="0.2">
      <c r="AC428" s="50"/>
      <c r="AU428" s="201">
        <v>4.2599999999999999E-2</v>
      </c>
    </row>
    <row r="429" spans="29:47" x14ac:dyDescent="0.2">
      <c r="AC429" s="50"/>
      <c r="AU429" s="201">
        <v>4.2700000000000002E-2</v>
      </c>
    </row>
    <row r="430" spans="29:47" x14ac:dyDescent="0.2">
      <c r="AC430" s="50"/>
      <c r="AU430" s="201">
        <v>4.2799999999999998E-2</v>
      </c>
    </row>
    <row r="431" spans="29:47" x14ac:dyDescent="0.2">
      <c r="AC431" s="50"/>
      <c r="AU431" s="201">
        <v>4.2900000000000001E-2</v>
      </c>
    </row>
    <row r="432" spans="29:47" x14ac:dyDescent="0.2">
      <c r="AC432" s="50"/>
      <c r="AU432" s="201">
        <v>4.2999999999999997E-2</v>
      </c>
    </row>
    <row r="433" spans="29:47" x14ac:dyDescent="0.2">
      <c r="AC433" s="50"/>
      <c r="AU433" s="201">
        <v>4.3099999999999999E-2</v>
      </c>
    </row>
    <row r="434" spans="29:47" x14ac:dyDescent="0.2">
      <c r="AC434" s="50"/>
      <c r="AU434" s="201">
        <v>4.3200000000000002E-2</v>
      </c>
    </row>
    <row r="435" spans="29:47" x14ac:dyDescent="0.2">
      <c r="AC435" s="50"/>
      <c r="AU435" s="201">
        <v>4.3299999999999998E-2</v>
      </c>
    </row>
    <row r="436" spans="29:47" x14ac:dyDescent="0.2">
      <c r="AC436" s="50"/>
      <c r="AU436" s="201">
        <v>4.3400000000000001E-2</v>
      </c>
    </row>
    <row r="437" spans="29:47" x14ac:dyDescent="0.2">
      <c r="AC437" s="50"/>
      <c r="AU437" s="201">
        <v>4.3499999999999997E-2</v>
      </c>
    </row>
    <row r="438" spans="29:47" x14ac:dyDescent="0.2">
      <c r="AC438" s="50"/>
      <c r="AU438" s="201">
        <v>4.36E-2</v>
      </c>
    </row>
    <row r="439" spans="29:47" x14ac:dyDescent="0.2">
      <c r="AC439" s="50"/>
      <c r="AU439" s="201">
        <v>4.3700000000000003E-2</v>
      </c>
    </row>
    <row r="440" spans="29:47" x14ac:dyDescent="0.2">
      <c r="AC440" s="50"/>
      <c r="AU440" s="201">
        <v>4.3799999999999999E-2</v>
      </c>
    </row>
    <row r="441" spans="29:47" x14ac:dyDescent="0.2">
      <c r="AC441" s="50"/>
      <c r="AU441" s="201">
        <v>4.3900000000000002E-2</v>
      </c>
    </row>
    <row r="442" spans="29:47" x14ac:dyDescent="0.2">
      <c r="AC442" s="50"/>
      <c r="AU442" s="201">
        <v>4.3999999999999997E-2</v>
      </c>
    </row>
    <row r="443" spans="29:47" x14ac:dyDescent="0.2">
      <c r="AC443" s="50"/>
      <c r="AU443" s="201">
        <v>4.41E-2</v>
      </c>
    </row>
    <row r="444" spans="29:47" x14ac:dyDescent="0.2">
      <c r="AC444" s="50"/>
      <c r="AU444" s="201">
        <v>4.4200000000000003E-2</v>
      </c>
    </row>
    <row r="445" spans="29:47" x14ac:dyDescent="0.2">
      <c r="AC445" s="50"/>
      <c r="AU445" s="201">
        <v>4.4299999999999999E-2</v>
      </c>
    </row>
    <row r="446" spans="29:47" x14ac:dyDescent="0.2">
      <c r="AC446" s="50"/>
      <c r="AU446" s="201">
        <v>4.4400000000000002E-2</v>
      </c>
    </row>
    <row r="447" spans="29:47" x14ac:dyDescent="0.2">
      <c r="AC447" s="50"/>
      <c r="AU447" s="201">
        <v>4.4499999999999998E-2</v>
      </c>
    </row>
    <row r="448" spans="29:47" x14ac:dyDescent="0.2">
      <c r="AC448" s="50"/>
      <c r="AU448" s="201">
        <v>4.4600000000000001E-2</v>
      </c>
    </row>
    <row r="449" spans="29:47" x14ac:dyDescent="0.2">
      <c r="AC449" s="50"/>
      <c r="AU449" s="201">
        <v>4.4699999999999997E-2</v>
      </c>
    </row>
    <row r="450" spans="29:47" x14ac:dyDescent="0.2">
      <c r="AC450" s="50"/>
      <c r="AU450" s="201">
        <v>4.48E-2</v>
      </c>
    </row>
    <row r="451" spans="29:47" x14ac:dyDescent="0.2">
      <c r="AC451" s="50"/>
      <c r="AU451" s="201">
        <v>4.4900000000000002E-2</v>
      </c>
    </row>
    <row r="452" spans="29:47" x14ac:dyDescent="0.2">
      <c r="AC452" s="50"/>
      <c r="AU452" s="201">
        <v>4.4999999999999998E-2</v>
      </c>
    </row>
    <row r="453" spans="29:47" x14ac:dyDescent="0.2">
      <c r="AC453" s="50"/>
      <c r="AU453" s="201">
        <v>4.5100000000000001E-2</v>
      </c>
    </row>
    <row r="454" spans="29:47" x14ac:dyDescent="0.2">
      <c r="AC454" s="50"/>
      <c r="AU454" s="201">
        <v>4.5199999999999997E-2</v>
      </c>
    </row>
    <row r="455" spans="29:47" x14ac:dyDescent="0.2">
      <c r="AC455" s="50"/>
      <c r="AU455" s="201">
        <v>4.53E-2</v>
      </c>
    </row>
    <row r="456" spans="29:47" x14ac:dyDescent="0.2">
      <c r="AC456" s="50"/>
      <c r="AU456" s="201">
        <v>4.5400000000000003E-2</v>
      </c>
    </row>
    <row r="457" spans="29:47" x14ac:dyDescent="0.2">
      <c r="AC457" s="50"/>
      <c r="AU457" s="201">
        <v>4.5499999999999999E-2</v>
      </c>
    </row>
    <row r="458" spans="29:47" x14ac:dyDescent="0.2">
      <c r="AC458" s="50"/>
      <c r="AU458" s="201">
        <v>4.5600000000000002E-2</v>
      </c>
    </row>
    <row r="459" spans="29:47" x14ac:dyDescent="0.2">
      <c r="AC459" s="50"/>
      <c r="AU459" s="201">
        <v>4.5699999999999998E-2</v>
      </c>
    </row>
    <row r="460" spans="29:47" x14ac:dyDescent="0.2">
      <c r="AC460" s="50"/>
      <c r="AU460" s="201">
        <v>4.58E-2</v>
      </c>
    </row>
    <row r="461" spans="29:47" x14ac:dyDescent="0.2">
      <c r="AC461" s="50"/>
      <c r="AU461" s="201">
        <v>4.5900000000000003E-2</v>
      </c>
    </row>
    <row r="462" spans="29:47" x14ac:dyDescent="0.2">
      <c r="AC462" s="50"/>
      <c r="AU462" s="201">
        <v>4.5999999999999999E-2</v>
      </c>
    </row>
    <row r="463" spans="29:47" x14ac:dyDescent="0.2">
      <c r="AC463" s="50"/>
      <c r="AU463" s="201">
        <v>4.6100000000000002E-2</v>
      </c>
    </row>
    <row r="464" spans="29:47" x14ac:dyDescent="0.2">
      <c r="AC464" s="50"/>
      <c r="AU464" s="201">
        <v>4.6199999999999998E-2</v>
      </c>
    </row>
    <row r="465" spans="29:47" x14ac:dyDescent="0.2">
      <c r="AC465" s="50"/>
      <c r="AU465" s="201">
        <v>4.6300000000000001E-2</v>
      </c>
    </row>
    <row r="466" spans="29:47" x14ac:dyDescent="0.2">
      <c r="AC466" s="50"/>
      <c r="AU466" s="201">
        <v>4.6399999999999997E-2</v>
      </c>
    </row>
    <row r="467" spans="29:47" x14ac:dyDescent="0.2">
      <c r="AC467" s="50"/>
      <c r="AU467" s="201">
        <v>4.65E-2</v>
      </c>
    </row>
    <row r="468" spans="29:47" x14ac:dyDescent="0.2">
      <c r="AC468" s="50"/>
      <c r="AU468" s="201">
        <v>4.6600000000000003E-2</v>
      </c>
    </row>
    <row r="469" spans="29:47" x14ac:dyDescent="0.2">
      <c r="AC469" s="50"/>
      <c r="AU469" s="201">
        <v>4.6699999999999998E-2</v>
      </c>
    </row>
    <row r="470" spans="29:47" x14ac:dyDescent="0.2">
      <c r="AC470" s="50"/>
      <c r="AU470" s="201">
        <v>4.6800000000000001E-2</v>
      </c>
    </row>
    <row r="471" spans="29:47" x14ac:dyDescent="0.2">
      <c r="AC471" s="50"/>
      <c r="AU471" s="201">
        <v>4.6899999999999997E-2</v>
      </c>
    </row>
    <row r="472" spans="29:47" x14ac:dyDescent="0.2">
      <c r="AC472" s="50"/>
      <c r="AU472" s="201">
        <v>4.7E-2</v>
      </c>
    </row>
    <row r="473" spans="29:47" x14ac:dyDescent="0.2">
      <c r="AC473" s="50"/>
      <c r="AU473" s="201">
        <v>4.7100000000000003E-2</v>
      </c>
    </row>
    <row r="474" spans="29:47" x14ac:dyDescent="0.2">
      <c r="AC474" s="50"/>
      <c r="AU474" s="201">
        <v>4.7199999999999999E-2</v>
      </c>
    </row>
    <row r="475" spans="29:47" x14ac:dyDescent="0.2">
      <c r="AC475" s="50"/>
      <c r="AU475" s="201">
        <v>4.7300000000000002E-2</v>
      </c>
    </row>
    <row r="476" spans="29:47" x14ac:dyDescent="0.2">
      <c r="AC476" s="50"/>
      <c r="AU476" s="201">
        <v>4.7399999999999998E-2</v>
      </c>
    </row>
    <row r="477" spans="29:47" x14ac:dyDescent="0.2">
      <c r="AC477" s="50"/>
      <c r="AU477" s="201">
        <v>4.7500000000000001E-2</v>
      </c>
    </row>
    <row r="478" spans="29:47" x14ac:dyDescent="0.2">
      <c r="AC478" s="50"/>
      <c r="AU478" s="201">
        <v>4.7600000000000003E-2</v>
      </c>
    </row>
    <row r="479" spans="29:47" x14ac:dyDescent="0.2">
      <c r="AC479" s="50"/>
      <c r="AU479" s="201">
        <v>4.7699999999999999E-2</v>
      </c>
    </row>
    <row r="480" spans="29:47" x14ac:dyDescent="0.2">
      <c r="AC480" s="50"/>
      <c r="AU480" s="201">
        <v>4.7800000000000002E-2</v>
      </c>
    </row>
    <row r="481" spans="29:47" x14ac:dyDescent="0.2">
      <c r="AC481" s="50"/>
      <c r="AU481" s="201">
        <v>4.7899999999999998E-2</v>
      </c>
    </row>
    <row r="482" spans="29:47" x14ac:dyDescent="0.2">
      <c r="AC482" s="50"/>
      <c r="AU482" s="201">
        <v>4.8000000000000001E-2</v>
      </c>
    </row>
    <row r="483" spans="29:47" x14ac:dyDescent="0.2">
      <c r="AC483" s="50"/>
      <c r="AU483" s="201">
        <v>4.8099999999999997E-2</v>
      </c>
    </row>
    <row r="484" spans="29:47" x14ac:dyDescent="0.2">
      <c r="AC484" s="50"/>
      <c r="AU484" s="201">
        <v>4.82E-2</v>
      </c>
    </row>
    <row r="485" spans="29:47" x14ac:dyDescent="0.2">
      <c r="AC485" s="50"/>
      <c r="AU485" s="201">
        <v>4.8300000000000003E-2</v>
      </c>
    </row>
    <row r="486" spans="29:47" x14ac:dyDescent="0.2">
      <c r="AC486" s="50"/>
      <c r="AU486" s="201">
        <v>4.8399999999999999E-2</v>
      </c>
    </row>
    <row r="487" spans="29:47" x14ac:dyDescent="0.2">
      <c r="AC487" s="50"/>
      <c r="AU487" s="201">
        <v>4.8500000000000001E-2</v>
      </c>
    </row>
    <row r="488" spans="29:47" x14ac:dyDescent="0.2">
      <c r="AC488" s="50"/>
      <c r="AU488" s="201">
        <v>4.8599999999999997E-2</v>
      </c>
    </row>
    <row r="489" spans="29:47" x14ac:dyDescent="0.2">
      <c r="AC489" s="50"/>
      <c r="AU489" s="201">
        <v>4.87E-2</v>
      </c>
    </row>
    <row r="490" spans="29:47" x14ac:dyDescent="0.2">
      <c r="AC490" s="50"/>
      <c r="AU490" s="201">
        <v>4.8800000000000003E-2</v>
      </c>
    </row>
    <row r="491" spans="29:47" x14ac:dyDescent="0.2">
      <c r="AC491" s="50"/>
      <c r="AU491" s="201">
        <v>4.8899999999999999E-2</v>
      </c>
    </row>
    <row r="492" spans="29:47" x14ac:dyDescent="0.2">
      <c r="AC492" s="50"/>
      <c r="AU492" s="201">
        <v>4.9000000000000002E-2</v>
      </c>
    </row>
    <row r="493" spans="29:47" x14ac:dyDescent="0.2">
      <c r="AC493" s="50"/>
      <c r="AU493" s="201">
        <v>4.9099999999999998E-2</v>
      </c>
    </row>
    <row r="494" spans="29:47" x14ac:dyDescent="0.2">
      <c r="AC494" s="50"/>
      <c r="AU494" s="201">
        <v>4.9200000000000001E-2</v>
      </c>
    </row>
    <row r="495" spans="29:47" x14ac:dyDescent="0.2">
      <c r="AC495" s="50"/>
      <c r="AU495" s="201">
        <v>4.9299999999999997E-2</v>
      </c>
    </row>
    <row r="496" spans="29:47" x14ac:dyDescent="0.2">
      <c r="AC496" s="50"/>
      <c r="AU496" s="201">
        <v>4.9399999999999999E-2</v>
      </c>
    </row>
    <row r="497" spans="29:47" x14ac:dyDescent="0.2">
      <c r="AC497" s="50"/>
      <c r="AU497" s="201">
        <v>4.9500000000000002E-2</v>
      </c>
    </row>
    <row r="498" spans="29:47" x14ac:dyDescent="0.2">
      <c r="AC498" s="50"/>
      <c r="AU498" s="201">
        <v>4.9599999999999998E-2</v>
      </c>
    </row>
    <row r="499" spans="29:47" x14ac:dyDescent="0.2">
      <c r="AC499" s="50"/>
      <c r="AU499" s="201">
        <v>4.9700000000000001E-2</v>
      </c>
    </row>
    <row r="500" spans="29:47" x14ac:dyDescent="0.2">
      <c r="AC500" s="50"/>
      <c r="AU500" s="201">
        <v>4.9799999999999997E-2</v>
      </c>
    </row>
    <row r="501" spans="29:47" x14ac:dyDescent="0.2">
      <c r="AC501" s="50"/>
      <c r="AU501" s="201">
        <v>4.99E-2</v>
      </c>
    </row>
    <row r="502" spans="29:47" x14ac:dyDescent="0.2">
      <c r="AC502" s="50"/>
      <c r="AU502" s="201">
        <v>0.05</v>
      </c>
    </row>
    <row r="503" spans="29:47" x14ac:dyDescent="0.2">
      <c r="AC503" s="50"/>
      <c r="AU503" s="201">
        <v>5.0099999999999999E-2</v>
      </c>
    </row>
    <row r="504" spans="29:47" x14ac:dyDescent="0.2">
      <c r="AC504" s="50"/>
      <c r="AU504" s="201">
        <v>5.0200000000000002E-2</v>
      </c>
    </row>
    <row r="505" spans="29:47" x14ac:dyDescent="0.2">
      <c r="AC505" s="50"/>
      <c r="AU505" s="201">
        <v>5.0299999999999997E-2</v>
      </c>
    </row>
    <row r="506" spans="29:47" x14ac:dyDescent="0.2">
      <c r="AC506" s="50"/>
      <c r="AU506" s="201">
        <v>5.04E-2</v>
      </c>
    </row>
    <row r="507" spans="29:47" x14ac:dyDescent="0.2">
      <c r="AC507" s="50"/>
      <c r="AU507" s="201">
        <v>5.0500000000000003E-2</v>
      </c>
    </row>
    <row r="508" spans="29:47" x14ac:dyDescent="0.2">
      <c r="AC508" s="50"/>
      <c r="AU508" s="201">
        <v>5.0599999999999999E-2</v>
      </c>
    </row>
    <row r="509" spans="29:47" x14ac:dyDescent="0.2">
      <c r="AC509" s="50"/>
      <c r="AU509" s="201">
        <v>5.0700000000000002E-2</v>
      </c>
    </row>
    <row r="510" spans="29:47" x14ac:dyDescent="0.2">
      <c r="AC510" s="50"/>
      <c r="AU510" s="201">
        <v>5.0799999999999998E-2</v>
      </c>
    </row>
    <row r="511" spans="29:47" x14ac:dyDescent="0.2">
      <c r="AC511" s="50"/>
      <c r="AU511" s="201">
        <v>5.0900000000000001E-2</v>
      </c>
    </row>
    <row r="512" spans="29:47" x14ac:dyDescent="0.2">
      <c r="AC512" s="50"/>
      <c r="AU512" s="201">
        <v>5.0999999999999997E-2</v>
      </c>
    </row>
    <row r="513" spans="29:47" x14ac:dyDescent="0.2">
      <c r="AC513" s="50"/>
      <c r="AU513" s="201">
        <v>5.11E-2</v>
      </c>
    </row>
    <row r="514" spans="29:47" x14ac:dyDescent="0.2">
      <c r="AC514" s="50"/>
      <c r="AU514" s="201">
        <v>5.1200000000000002E-2</v>
      </c>
    </row>
    <row r="515" spans="29:47" x14ac:dyDescent="0.2">
      <c r="AC515" s="50"/>
      <c r="AU515" s="201">
        <v>5.1299999999999998E-2</v>
      </c>
    </row>
    <row r="516" spans="29:47" x14ac:dyDescent="0.2">
      <c r="AC516" s="50"/>
      <c r="AU516" s="201">
        <v>5.1400000000000001E-2</v>
      </c>
    </row>
    <row r="517" spans="29:47" x14ac:dyDescent="0.2">
      <c r="AC517" s="50"/>
      <c r="AU517" s="201">
        <v>5.1499999999999997E-2</v>
      </c>
    </row>
    <row r="518" spans="29:47" x14ac:dyDescent="0.2">
      <c r="AC518" s="50"/>
      <c r="AU518" s="201">
        <v>5.16E-2</v>
      </c>
    </row>
    <row r="519" spans="29:47" x14ac:dyDescent="0.2">
      <c r="AC519" s="50"/>
      <c r="AU519" s="201">
        <v>5.1700000000000003E-2</v>
      </c>
    </row>
    <row r="520" spans="29:47" x14ac:dyDescent="0.2">
      <c r="AC520" s="50"/>
      <c r="AU520" s="201">
        <v>5.1799999999999999E-2</v>
      </c>
    </row>
    <row r="521" spans="29:47" x14ac:dyDescent="0.2">
      <c r="AC521" s="50"/>
      <c r="AU521" s="201">
        <v>5.1900000000000002E-2</v>
      </c>
    </row>
    <row r="522" spans="29:47" x14ac:dyDescent="0.2">
      <c r="AC522" s="50"/>
      <c r="AU522" s="201">
        <v>5.1999999999999998E-2</v>
      </c>
    </row>
    <row r="523" spans="29:47" x14ac:dyDescent="0.2">
      <c r="AC523" s="50"/>
      <c r="AU523" s="201">
        <v>5.21E-2</v>
      </c>
    </row>
    <row r="524" spans="29:47" x14ac:dyDescent="0.2">
      <c r="AC524" s="50"/>
      <c r="AU524" s="201">
        <v>5.2200000000000003E-2</v>
      </c>
    </row>
    <row r="525" spans="29:47" x14ac:dyDescent="0.2">
      <c r="AC525" s="50"/>
      <c r="AU525" s="201">
        <v>5.2299999999999999E-2</v>
      </c>
    </row>
    <row r="526" spans="29:47" x14ac:dyDescent="0.2">
      <c r="AC526" s="50"/>
      <c r="AU526" s="201">
        <v>5.2400000000000002E-2</v>
      </c>
    </row>
    <row r="527" spans="29:47" x14ac:dyDescent="0.2">
      <c r="AC527" s="50"/>
      <c r="AU527" s="201">
        <v>5.2499999999999998E-2</v>
      </c>
    </row>
    <row r="528" spans="29:47" x14ac:dyDescent="0.2">
      <c r="AC528" s="50"/>
      <c r="AU528" s="201">
        <v>5.2600000000000001E-2</v>
      </c>
    </row>
    <row r="529" spans="29:47" x14ac:dyDescent="0.2">
      <c r="AC529" s="50"/>
      <c r="AU529" s="201">
        <v>5.2699999999999997E-2</v>
      </c>
    </row>
    <row r="530" spans="29:47" x14ac:dyDescent="0.2">
      <c r="AC530" s="50"/>
      <c r="AU530" s="201">
        <v>5.28E-2</v>
      </c>
    </row>
    <row r="531" spans="29:47" x14ac:dyDescent="0.2">
      <c r="AC531" s="50"/>
      <c r="AU531" s="201">
        <v>5.2900000000000003E-2</v>
      </c>
    </row>
    <row r="532" spans="29:47" x14ac:dyDescent="0.2">
      <c r="AC532" s="50"/>
      <c r="AU532" s="201">
        <v>5.2999999999999999E-2</v>
      </c>
    </row>
    <row r="533" spans="29:47" x14ac:dyDescent="0.2">
      <c r="AC533" s="50"/>
      <c r="AU533" s="201">
        <v>5.3100000000000001E-2</v>
      </c>
    </row>
    <row r="534" spans="29:47" x14ac:dyDescent="0.2">
      <c r="AC534" s="50"/>
      <c r="AU534" s="201">
        <v>5.3199999999999997E-2</v>
      </c>
    </row>
    <row r="535" spans="29:47" x14ac:dyDescent="0.2">
      <c r="AC535" s="50"/>
      <c r="AU535" s="201">
        <v>5.33E-2</v>
      </c>
    </row>
    <row r="536" spans="29:47" x14ac:dyDescent="0.2">
      <c r="AC536" s="50"/>
      <c r="AU536" s="201">
        <v>5.3400000000000003E-2</v>
      </c>
    </row>
    <row r="537" spans="29:47" x14ac:dyDescent="0.2">
      <c r="AC537" s="50"/>
      <c r="AU537" s="201">
        <v>5.3499999999999999E-2</v>
      </c>
    </row>
    <row r="538" spans="29:47" x14ac:dyDescent="0.2">
      <c r="AC538" s="50"/>
      <c r="AU538" s="201">
        <v>5.3600000000000002E-2</v>
      </c>
    </row>
    <row r="539" spans="29:47" x14ac:dyDescent="0.2">
      <c r="AC539" s="50"/>
      <c r="AU539" s="201">
        <v>5.3699999999999998E-2</v>
      </c>
    </row>
    <row r="540" spans="29:47" x14ac:dyDescent="0.2">
      <c r="AC540" s="50"/>
      <c r="AU540" s="201">
        <v>5.3800000000000001E-2</v>
      </c>
    </row>
    <row r="541" spans="29:47" x14ac:dyDescent="0.2">
      <c r="AC541" s="50"/>
      <c r="AU541" s="201">
        <v>5.3900000000000003E-2</v>
      </c>
    </row>
    <row r="542" spans="29:47" x14ac:dyDescent="0.2">
      <c r="AC542" s="50"/>
      <c r="AU542" s="201">
        <v>5.3999999999999999E-2</v>
      </c>
    </row>
    <row r="543" spans="29:47" x14ac:dyDescent="0.2">
      <c r="AC543" s="50"/>
      <c r="AU543" s="201">
        <v>5.4100000000000002E-2</v>
      </c>
    </row>
    <row r="544" spans="29:47" x14ac:dyDescent="0.2">
      <c r="AC544" s="50"/>
      <c r="AU544" s="201">
        <v>5.4199999999999998E-2</v>
      </c>
    </row>
    <row r="545" spans="29:47" x14ac:dyDescent="0.2">
      <c r="AC545" s="50"/>
      <c r="AU545" s="201">
        <v>5.4300000000000001E-2</v>
      </c>
    </row>
    <row r="546" spans="29:47" x14ac:dyDescent="0.2">
      <c r="AC546" s="50"/>
      <c r="AU546" s="201">
        <v>5.4399999999999997E-2</v>
      </c>
    </row>
    <row r="547" spans="29:47" x14ac:dyDescent="0.2">
      <c r="AC547" s="50"/>
      <c r="AU547" s="201">
        <v>5.45E-2</v>
      </c>
    </row>
    <row r="548" spans="29:47" x14ac:dyDescent="0.2">
      <c r="AC548" s="50"/>
      <c r="AU548" s="201">
        <v>5.4600000000000003E-2</v>
      </c>
    </row>
    <row r="549" spans="29:47" x14ac:dyDescent="0.2">
      <c r="AC549" s="50"/>
      <c r="AU549" s="201">
        <v>5.4699999999999999E-2</v>
      </c>
    </row>
    <row r="550" spans="29:47" x14ac:dyDescent="0.2">
      <c r="AC550" s="50"/>
      <c r="AU550" s="201">
        <v>5.4800000000000001E-2</v>
      </c>
    </row>
    <row r="551" spans="29:47" x14ac:dyDescent="0.2">
      <c r="AC551" s="50"/>
      <c r="AU551" s="201">
        <v>5.4899999999999997E-2</v>
      </c>
    </row>
    <row r="552" spans="29:47" x14ac:dyDescent="0.2">
      <c r="AC552" s="50"/>
      <c r="AU552" s="201">
        <v>5.5E-2</v>
      </c>
    </row>
    <row r="553" spans="29:47" x14ac:dyDescent="0.2">
      <c r="AC553" s="50"/>
      <c r="AU553" s="201">
        <v>5.5100000000000003E-2</v>
      </c>
    </row>
    <row r="554" spans="29:47" x14ac:dyDescent="0.2">
      <c r="AC554" s="50"/>
      <c r="AU554" s="201">
        <v>5.5199999999999999E-2</v>
      </c>
    </row>
    <row r="555" spans="29:47" x14ac:dyDescent="0.2">
      <c r="AC555" s="50"/>
      <c r="AU555" s="201">
        <v>5.5300000000000002E-2</v>
      </c>
    </row>
    <row r="556" spans="29:47" x14ac:dyDescent="0.2">
      <c r="AC556" s="50"/>
      <c r="AU556" s="201">
        <v>5.5399999999999998E-2</v>
      </c>
    </row>
    <row r="557" spans="29:47" x14ac:dyDescent="0.2">
      <c r="AC557" s="50"/>
      <c r="AU557" s="201">
        <v>5.5500000000000001E-2</v>
      </c>
    </row>
    <row r="558" spans="29:47" x14ac:dyDescent="0.2">
      <c r="AC558" s="50"/>
      <c r="AU558" s="201">
        <v>5.5599999999999997E-2</v>
      </c>
    </row>
    <row r="559" spans="29:47" x14ac:dyDescent="0.2">
      <c r="AC559" s="50"/>
      <c r="AU559" s="201">
        <v>5.57E-2</v>
      </c>
    </row>
    <row r="560" spans="29:47" x14ac:dyDescent="0.2">
      <c r="AC560" s="50"/>
      <c r="AU560" s="201">
        <v>5.5800000000000002E-2</v>
      </c>
    </row>
    <row r="561" spans="29:47" x14ac:dyDescent="0.2">
      <c r="AC561" s="50"/>
      <c r="AU561" s="201">
        <v>5.5899999999999998E-2</v>
      </c>
    </row>
    <row r="562" spans="29:47" x14ac:dyDescent="0.2">
      <c r="AC562" s="50"/>
      <c r="AU562" s="201">
        <v>5.6000000000000001E-2</v>
      </c>
    </row>
    <row r="563" spans="29:47" x14ac:dyDescent="0.2">
      <c r="AC563" s="50"/>
      <c r="AU563" s="201">
        <v>5.6099999999999997E-2</v>
      </c>
    </row>
    <row r="564" spans="29:47" x14ac:dyDescent="0.2">
      <c r="AC564" s="50"/>
      <c r="AU564" s="201">
        <v>5.62E-2</v>
      </c>
    </row>
    <row r="565" spans="29:47" x14ac:dyDescent="0.2">
      <c r="AC565" s="50"/>
      <c r="AU565" s="201">
        <v>5.6300000000000003E-2</v>
      </c>
    </row>
    <row r="566" spans="29:47" x14ac:dyDescent="0.2">
      <c r="AC566" s="50"/>
      <c r="AU566" s="201">
        <v>5.6399999999999999E-2</v>
      </c>
    </row>
    <row r="567" spans="29:47" x14ac:dyDescent="0.2">
      <c r="AC567" s="50"/>
      <c r="AU567" s="201">
        <v>5.6500000000000002E-2</v>
      </c>
    </row>
    <row r="568" spans="29:47" x14ac:dyDescent="0.2">
      <c r="AC568" s="50"/>
      <c r="AU568" s="201">
        <v>5.6599999999999998E-2</v>
      </c>
    </row>
    <row r="569" spans="29:47" x14ac:dyDescent="0.2">
      <c r="AC569" s="50"/>
      <c r="AU569" s="201">
        <v>5.67E-2</v>
      </c>
    </row>
    <row r="570" spans="29:47" x14ac:dyDescent="0.2">
      <c r="AC570" s="50"/>
      <c r="AU570" s="201">
        <v>5.6800000000000003E-2</v>
      </c>
    </row>
    <row r="571" spans="29:47" x14ac:dyDescent="0.2">
      <c r="AC571" s="50"/>
      <c r="AU571" s="201">
        <v>5.6899999999999999E-2</v>
      </c>
    </row>
    <row r="572" spans="29:47" x14ac:dyDescent="0.2">
      <c r="AC572" s="50"/>
      <c r="AU572" s="201">
        <v>5.7000000000000002E-2</v>
      </c>
    </row>
    <row r="573" spans="29:47" x14ac:dyDescent="0.2">
      <c r="AC573" s="50"/>
      <c r="AU573" s="201">
        <v>5.7099999999999998E-2</v>
      </c>
    </row>
    <row r="574" spans="29:47" x14ac:dyDescent="0.2">
      <c r="AC574" s="50"/>
      <c r="AU574" s="201">
        <v>5.7200000000000001E-2</v>
      </c>
    </row>
    <row r="575" spans="29:47" x14ac:dyDescent="0.2">
      <c r="AC575" s="50"/>
      <c r="AU575" s="201">
        <v>5.7299999999999997E-2</v>
      </c>
    </row>
    <row r="576" spans="29:47" x14ac:dyDescent="0.2">
      <c r="AC576" s="50"/>
      <c r="AU576" s="201">
        <v>5.74E-2</v>
      </c>
    </row>
    <row r="577" spans="29:47" x14ac:dyDescent="0.2">
      <c r="AC577" s="50"/>
      <c r="AU577" s="201">
        <v>5.7500000000000002E-2</v>
      </c>
    </row>
    <row r="578" spans="29:47" x14ac:dyDescent="0.2">
      <c r="AC578" s="50"/>
      <c r="AU578" s="201">
        <v>5.7599999999999998E-2</v>
      </c>
    </row>
    <row r="579" spans="29:47" x14ac:dyDescent="0.2">
      <c r="AC579" s="50"/>
      <c r="AU579" s="201">
        <v>5.7700000000000001E-2</v>
      </c>
    </row>
    <row r="580" spans="29:47" x14ac:dyDescent="0.2">
      <c r="AC580" s="50"/>
      <c r="AU580" s="201">
        <v>5.7799999999999997E-2</v>
      </c>
    </row>
    <row r="581" spans="29:47" x14ac:dyDescent="0.2">
      <c r="AC581" s="50"/>
      <c r="AU581" s="201">
        <v>5.79E-2</v>
      </c>
    </row>
    <row r="582" spans="29:47" x14ac:dyDescent="0.2">
      <c r="AC582" s="50"/>
      <c r="AU582" s="201">
        <v>5.8000000000000003E-2</v>
      </c>
    </row>
    <row r="583" spans="29:47" x14ac:dyDescent="0.2">
      <c r="AC583" s="50"/>
      <c r="AU583" s="201">
        <v>5.8099999999999999E-2</v>
      </c>
    </row>
    <row r="584" spans="29:47" x14ac:dyDescent="0.2">
      <c r="AC584" s="50"/>
      <c r="AU584" s="201">
        <v>5.8200000000000002E-2</v>
      </c>
    </row>
    <row r="585" spans="29:47" x14ac:dyDescent="0.2">
      <c r="AC585" s="50"/>
      <c r="AU585" s="201">
        <v>5.8299999999999998E-2</v>
      </c>
    </row>
    <row r="586" spans="29:47" x14ac:dyDescent="0.2">
      <c r="AC586" s="50"/>
      <c r="AU586" s="201">
        <v>5.8400000000000001E-2</v>
      </c>
    </row>
    <row r="587" spans="29:47" x14ac:dyDescent="0.2">
      <c r="AC587" s="50"/>
      <c r="AU587" s="201">
        <v>5.8500000000000003E-2</v>
      </c>
    </row>
    <row r="588" spans="29:47" x14ac:dyDescent="0.2">
      <c r="AC588" s="50"/>
      <c r="AU588" s="201">
        <v>5.8599999999999999E-2</v>
      </c>
    </row>
    <row r="589" spans="29:47" x14ac:dyDescent="0.2">
      <c r="AC589" s="50"/>
      <c r="AU589" s="201">
        <v>5.8700000000000002E-2</v>
      </c>
    </row>
    <row r="590" spans="29:47" x14ac:dyDescent="0.2">
      <c r="AC590" s="50"/>
      <c r="AU590" s="201">
        <v>5.8799999999999998E-2</v>
      </c>
    </row>
    <row r="591" spans="29:47" x14ac:dyDescent="0.2">
      <c r="AC591" s="50"/>
      <c r="AU591" s="201">
        <v>5.8900000000000001E-2</v>
      </c>
    </row>
    <row r="592" spans="29:47" x14ac:dyDescent="0.2">
      <c r="AC592" s="50"/>
      <c r="AU592" s="201">
        <v>5.8999999999999997E-2</v>
      </c>
    </row>
    <row r="593" spans="29:47" x14ac:dyDescent="0.2">
      <c r="AC593" s="50"/>
      <c r="AU593" s="201">
        <v>5.91E-2</v>
      </c>
    </row>
    <row r="594" spans="29:47" x14ac:dyDescent="0.2">
      <c r="AC594" s="50"/>
      <c r="AU594" s="201">
        <v>5.9200000000000003E-2</v>
      </c>
    </row>
    <row r="595" spans="29:47" x14ac:dyDescent="0.2">
      <c r="AC595" s="50"/>
      <c r="AU595" s="201">
        <v>5.9299999999999999E-2</v>
      </c>
    </row>
    <row r="596" spans="29:47" x14ac:dyDescent="0.2">
      <c r="AC596" s="50"/>
      <c r="AU596" s="201">
        <v>5.9400000000000001E-2</v>
      </c>
    </row>
    <row r="597" spans="29:47" x14ac:dyDescent="0.2">
      <c r="AC597" s="50"/>
      <c r="AU597" s="201">
        <v>5.9499999999999997E-2</v>
      </c>
    </row>
    <row r="598" spans="29:47" x14ac:dyDescent="0.2">
      <c r="AC598" s="50"/>
      <c r="AU598" s="201">
        <v>5.96E-2</v>
      </c>
    </row>
    <row r="599" spans="29:47" x14ac:dyDescent="0.2">
      <c r="AC599" s="50"/>
      <c r="AU599" s="201">
        <v>5.9700000000000003E-2</v>
      </c>
    </row>
    <row r="600" spans="29:47" x14ac:dyDescent="0.2">
      <c r="AC600" s="50"/>
      <c r="AU600" s="201">
        <v>5.9799999999999999E-2</v>
      </c>
    </row>
    <row r="601" spans="29:47" x14ac:dyDescent="0.2">
      <c r="AC601" s="50"/>
      <c r="AU601" s="201">
        <v>5.9900000000000002E-2</v>
      </c>
    </row>
    <row r="602" spans="29:47" x14ac:dyDescent="0.2">
      <c r="AC602" s="50"/>
      <c r="AU602" s="201">
        <v>0.06</v>
      </c>
    </row>
    <row r="603" spans="29:47" x14ac:dyDescent="0.2">
      <c r="AC603" s="50"/>
      <c r="AU603" s="201">
        <v>6.0100000000000001E-2</v>
      </c>
    </row>
    <row r="604" spans="29:47" x14ac:dyDescent="0.2">
      <c r="AC604" s="50"/>
      <c r="AU604" s="201">
        <v>6.0199999999999997E-2</v>
      </c>
    </row>
    <row r="605" spans="29:47" x14ac:dyDescent="0.2">
      <c r="AC605" s="50"/>
      <c r="AU605" s="201">
        <v>6.0299999999999999E-2</v>
      </c>
    </row>
    <row r="606" spans="29:47" x14ac:dyDescent="0.2">
      <c r="AC606" s="50"/>
      <c r="AU606" s="201">
        <v>6.0400000000000002E-2</v>
      </c>
    </row>
    <row r="607" spans="29:47" x14ac:dyDescent="0.2">
      <c r="AC607" s="50"/>
      <c r="AU607" s="201">
        <v>6.0499999999999998E-2</v>
      </c>
    </row>
    <row r="608" spans="29:47" x14ac:dyDescent="0.2">
      <c r="AC608" s="50"/>
      <c r="AU608" s="201">
        <v>6.0600000000000001E-2</v>
      </c>
    </row>
    <row r="609" spans="29:47" x14ac:dyDescent="0.2">
      <c r="AC609" s="50"/>
      <c r="AU609" s="201">
        <v>6.0699999999999997E-2</v>
      </c>
    </row>
    <row r="610" spans="29:47" x14ac:dyDescent="0.2">
      <c r="AC610" s="50"/>
      <c r="AU610" s="201">
        <v>6.08E-2</v>
      </c>
    </row>
    <row r="611" spans="29:47" x14ac:dyDescent="0.2">
      <c r="AC611" s="50"/>
      <c r="AU611" s="201">
        <v>6.0900000000000003E-2</v>
      </c>
    </row>
    <row r="612" spans="29:47" x14ac:dyDescent="0.2">
      <c r="AC612" s="50"/>
      <c r="AU612" s="201">
        <v>6.0999999999999999E-2</v>
      </c>
    </row>
    <row r="613" spans="29:47" x14ac:dyDescent="0.2">
      <c r="AC613" s="50"/>
      <c r="AU613" s="201">
        <v>6.1100000000000002E-2</v>
      </c>
    </row>
    <row r="614" spans="29:47" x14ac:dyDescent="0.2">
      <c r="AC614" s="50"/>
      <c r="AU614" s="201">
        <v>6.1199999999999997E-2</v>
      </c>
    </row>
    <row r="615" spans="29:47" x14ac:dyDescent="0.2">
      <c r="AC615" s="50"/>
      <c r="AU615" s="201">
        <v>6.13E-2</v>
      </c>
    </row>
    <row r="616" spans="29:47" x14ac:dyDescent="0.2">
      <c r="AC616" s="50"/>
      <c r="AU616" s="201">
        <v>6.1400000000000003E-2</v>
      </c>
    </row>
    <row r="617" spans="29:47" x14ac:dyDescent="0.2">
      <c r="AC617" s="50"/>
      <c r="AU617" s="201">
        <v>6.1499999999999999E-2</v>
      </c>
    </row>
    <row r="618" spans="29:47" x14ac:dyDescent="0.2">
      <c r="AC618" s="50"/>
      <c r="AU618" s="201">
        <v>6.1600000000000002E-2</v>
      </c>
    </row>
    <row r="619" spans="29:47" x14ac:dyDescent="0.2">
      <c r="AC619" s="50"/>
      <c r="AU619" s="201">
        <v>6.1699999999999998E-2</v>
      </c>
    </row>
    <row r="620" spans="29:47" x14ac:dyDescent="0.2">
      <c r="AC620" s="50"/>
      <c r="AU620" s="201">
        <v>6.1800000000000001E-2</v>
      </c>
    </row>
    <row r="621" spans="29:47" x14ac:dyDescent="0.2">
      <c r="AC621" s="50"/>
      <c r="AU621" s="201">
        <v>6.1899999999999997E-2</v>
      </c>
    </row>
    <row r="622" spans="29:47" x14ac:dyDescent="0.2">
      <c r="AC622" s="50"/>
      <c r="AU622" s="201">
        <v>6.2E-2</v>
      </c>
    </row>
    <row r="623" spans="29:47" x14ac:dyDescent="0.2">
      <c r="AC623" s="50"/>
      <c r="AU623" s="201">
        <v>6.2100000000000002E-2</v>
      </c>
    </row>
    <row r="624" spans="29:47" x14ac:dyDescent="0.2">
      <c r="AC624" s="50"/>
      <c r="AU624" s="201">
        <v>6.2199999999999998E-2</v>
      </c>
    </row>
    <row r="625" spans="29:47" x14ac:dyDescent="0.2">
      <c r="AC625" s="50"/>
      <c r="AU625" s="201">
        <v>6.2300000000000001E-2</v>
      </c>
    </row>
    <row r="626" spans="29:47" x14ac:dyDescent="0.2">
      <c r="AC626" s="50"/>
      <c r="AU626" s="201">
        <v>6.2399999999999997E-2</v>
      </c>
    </row>
    <row r="627" spans="29:47" x14ac:dyDescent="0.2">
      <c r="AC627" s="50"/>
      <c r="AU627" s="201">
        <v>6.25E-2</v>
      </c>
    </row>
    <row r="628" spans="29:47" x14ac:dyDescent="0.2">
      <c r="AC628" s="50"/>
      <c r="AU628" s="201">
        <v>6.2600000000000003E-2</v>
      </c>
    </row>
    <row r="629" spans="29:47" x14ac:dyDescent="0.2">
      <c r="AC629" s="50"/>
      <c r="AU629" s="201">
        <v>6.2700000000000006E-2</v>
      </c>
    </row>
    <row r="630" spans="29:47" x14ac:dyDescent="0.2">
      <c r="AC630" s="50"/>
      <c r="AU630" s="201">
        <v>6.2799999999999995E-2</v>
      </c>
    </row>
    <row r="631" spans="29:47" x14ac:dyDescent="0.2">
      <c r="AC631" s="50"/>
      <c r="AU631" s="201">
        <v>6.2899999999999998E-2</v>
      </c>
    </row>
    <row r="632" spans="29:47" x14ac:dyDescent="0.2">
      <c r="AC632" s="50"/>
      <c r="AU632" s="201">
        <v>6.3E-2</v>
      </c>
    </row>
    <row r="633" spans="29:47" x14ac:dyDescent="0.2">
      <c r="AC633" s="50"/>
      <c r="AU633" s="201">
        <v>6.3100000000000003E-2</v>
      </c>
    </row>
    <row r="634" spans="29:47" x14ac:dyDescent="0.2">
      <c r="AC634" s="50"/>
      <c r="AU634" s="201">
        <v>6.3200000000000006E-2</v>
      </c>
    </row>
    <row r="635" spans="29:47" x14ac:dyDescent="0.2">
      <c r="AC635" s="50"/>
      <c r="AU635" s="201">
        <v>6.3299999999999995E-2</v>
      </c>
    </row>
    <row r="636" spans="29:47" x14ac:dyDescent="0.2">
      <c r="AC636" s="50"/>
      <c r="AU636" s="201">
        <v>6.3399999999999998E-2</v>
      </c>
    </row>
    <row r="637" spans="29:47" x14ac:dyDescent="0.2">
      <c r="AC637" s="50"/>
      <c r="AU637" s="201">
        <v>6.3500000000000001E-2</v>
      </c>
    </row>
    <row r="638" spans="29:47" x14ac:dyDescent="0.2">
      <c r="AC638" s="50"/>
      <c r="AU638" s="201">
        <v>6.3600000000000004E-2</v>
      </c>
    </row>
    <row r="639" spans="29:47" x14ac:dyDescent="0.2">
      <c r="AC639" s="50"/>
      <c r="AU639" s="201">
        <v>6.3700000000000007E-2</v>
      </c>
    </row>
    <row r="640" spans="29:47" x14ac:dyDescent="0.2">
      <c r="AC640" s="50"/>
      <c r="AU640" s="201">
        <v>6.3799999999999996E-2</v>
      </c>
    </row>
    <row r="641" spans="29:47" x14ac:dyDescent="0.2">
      <c r="AC641" s="50"/>
      <c r="AU641" s="201">
        <v>6.3899999999999998E-2</v>
      </c>
    </row>
    <row r="642" spans="29:47" x14ac:dyDescent="0.2">
      <c r="AC642" s="50"/>
      <c r="AU642" s="201">
        <v>6.4000000000000001E-2</v>
      </c>
    </row>
    <row r="643" spans="29:47" x14ac:dyDescent="0.2">
      <c r="AC643" s="50"/>
      <c r="AU643" s="201">
        <v>6.4100000000000004E-2</v>
      </c>
    </row>
    <row r="644" spans="29:47" x14ac:dyDescent="0.2">
      <c r="AC644" s="50"/>
      <c r="AU644" s="201">
        <v>6.4199999999999993E-2</v>
      </c>
    </row>
    <row r="645" spans="29:47" x14ac:dyDescent="0.2">
      <c r="AC645" s="50"/>
      <c r="AU645" s="201">
        <v>6.4299999999999996E-2</v>
      </c>
    </row>
    <row r="646" spans="29:47" x14ac:dyDescent="0.2">
      <c r="AC646" s="50"/>
      <c r="AU646" s="201">
        <v>6.4399999999999999E-2</v>
      </c>
    </row>
    <row r="647" spans="29:47" x14ac:dyDescent="0.2">
      <c r="AC647" s="50"/>
      <c r="AU647" s="201">
        <v>6.4500000000000002E-2</v>
      </c>
    </row>
    <row r="648" spans="29:47" x14ac:dyDescent="0.2">
      <c r="AC648" s="50"/>
      <c r="AU648" s="201">
        <v>6.4600000000000005E-2</v>
      </c>
    </row>
    <row r="649" spans="29:47" x14ac:dyDescent="0.2">
      <c r="AC649" s="50"/>
      <c r="AU649" s="201">
        <v>6.4699999999999994E-2</v>
      </c>
    </row>
    <row r="650" spans="29:47" x14ac:dyDescent="0.2">
      <c r="AC650" s="50"/>
      <c r="AU650" s="201">
        <v>6.4799999999999996E-2</v>
      </c>
    </row>
    <row r="651" spans="29:47" x14ac:dyDescent="0.2">
      <c r="AC651" s="50"/>
      <c r="AU651" s="201">
        <v>6.4899999999999999E-2</v>
      </c>
    </row>
    <row r="652" spans="29:47" x14ac:dyDescent="0.2">
      <c r="AC652" s="50"/>
      <c r="AU652" s="201">
        <v>6.5000000000000002E-2</v>
      </c>
    </row>
    <row r="653" spans="29:47" x14ac:dyDescent="0.2">
      <c r="AC653" s="50"/>
      <c r="AU653" s="201">
        <v>6.5100000000000005E-2</v>
      </c>
    </row>
    <row r="654" spans="29:47" x14ac:dyDescent="0.2">
      <c r="AC654" s="50"/>
      <c r="AU654" s="201">
        <v>6.5199999999999994E-2</v>
      </c>
    </row>
    <row r="655" spans="29:47" x14ac:dyDescent="0.2">
      <c r="AC655" s="50"/>
      <c r="AU655" s="201">
        <v>6.5299999999999997E-2</v>
      </c>
    </row>
    <row r="656" spans="29:47" x14ac:dyDescent="0.2">
      <c r="AC656" s="50"/>
      <c r="AU656" s="201">
        <v>6.54E-2</v>
      </c>
    </row>
    <row r="657" spans="29:47" x14ac:dyDescent="0.2">
      <c r="AC657" s="50"/>
      <c r="AU657" s="201">
        <v>6.5500000000000003E-2</v>
      </c>
    </row>
    <row r="658" spans="29:47" x14ac:dyDescent="0.2">
      <c r="AC658" s="50"/>
      <c r="AU658" s="201">
        <v>6.5600000000000006E-2</v>
      </c>
    </row>
    <row r="659" spans="29:47" x14ac:dyDescent="0.2">
      <c r="AC659" s="50"/>
      <c r="AU659" s="201">
        <v>6.5699999999999995E-2</v>
      </c>
    </row>
    <row r="660" spans="29:47" x14ac:dyDescent="0.2">
      <c r="AC660" s="50"/>
      <c r="AU660" s="201">
        <v>6.5799999999999997E-2</v>
      </c>
    </row>
    <row r="661" spans="29:47" x14ac:dyDescent="0.2">
      <c r="AC661" s="50"/>
      <c r="AU661" s="201">
        <v>6.59E-2</v>
      </c>
    </row>
    <row r="662" spans="29:47" x14ac:dyDescent="0.2">
      <c r="AC662" s="50"/>
      <c r="AU662" s="201">
        <v>6.6000000000000003E-2</v>
      </c>
    </row>
    <row r="663" spans="29:47" x14ac:dyDescent="0.2">
      <c r="AC663" s="50"/>
      <c r="AU663" s="201">
        <v>6.6100000000000006E-2</v>
      </c>
    </row>
    <row r="664" spans="29:47" x14ac:dyDescent="0.2">
      <c r="AC664" s="50"/>
      <c r="AU664" s="201">
        <v>6.6199999999999995E-2</v>
      </c>
    </row>
    <row r="665" spans="29:47" x14ac:dyDescent="0.2">
      <c r="AC665" s="50"/>
      <c r="AU665" s="201">
        <v>6.6299999999999998E-2</v>
      </c>
    </row>
    <row r="666" spans="29:47" x14ac:dyDescent="0.2">
      <c r="AC666" s="50"/>
      <c r="AU666" s="201">
        <v>6.6400000000000001E-2</v>
      </c>
    </row>
    <row r="667" spans="29:47" x14ac:dyDescent="0.2">
      <c r="AC667" s="50"/>
      <c r="AU667" s="201">
        <v>6.6500000000000004E-2</v>
      </c>
    </row>
    <row r="668" spans="29:47" x14ac:dyDescent="0.2">
      <c r="AC668" s="50"/>
      <c r="AU668" s="201">
        <v>6.6600000000000006E-2</v>
      </c>
    </row>
    <row r="669" spans="29:47" x14ac:dyDescent="0.2">
      <c r="AC669" s="50"/>
      <c r="AU669" s="201">
        <v>6.6699999999999995E-2</v>
      </c>
    </row>
    <row r="670" spans="29:47" x14ac:dyDescent="0.2">
      <c r="AC670" s="50"/>
      <c r="AU670" s="201">
        <v>6.6799999999999998E-2</v>
      </c>
    </row>
    <row r="671" spans="29:47" x14ac:dyDescent="0.2">
      <c r="AC671" s="50"/>
      <c r="AU671" s="201">
        <v>6.6900000000000001E-2</v>
      </c>
    </row>
    <row r="672" spans="29:47" x14ac:dyDescent="0.2">
      <c r="AC672" s="50"/>
      <c r="AU672" s="201">
        <v>6.7000000000000004E-2</v>
      </c>
    </row>
    <row r="673" spans="29:47" x14ac:dyDescent="0.2">
      <c r="AC673" s="50"/>
      <c r="AU673" s="201">
        <v>6.7100000000000007E-2</v>
      </c>
    </row>
    <row r="674" spans="29:47" x14ac:dyDescent="0.2">
      <c r="AC674" s="50"/>
      <c r="AU674" s="201">
        <v>6.7199999999999996E-2</v>
      </c>
    </row>
    <row r="675" spans="29:47" x14ac:dyDescent="0.2">
      <c r="AC675" s="50"/>
      <c r="AU675" s="201">
        <v>6.7299999999999999E-2</v>
      </c>
    </row>
    <row r="676" spans="29:47" x14ac:dyDescent="0.2">
      <c r="AC676" s="50"/>
      <c r="AU676" s="201">
        <v>6.7400000000000002E-2</v>
      </c>
    </row>
    <row r="677" spans="29:47" x14ac:dyDescent="0.2">
      <c r="AC677" s="50"/>
      <c r="AU677" s="201">
        <v>6.7500000000000004E-2</v>
      </c>
    </row>
    <row r="678" spans="29:47" x14ac:dyDescent="0.2">
      <c r="AC678" s="50"/>
      <c r="AU678" s="201">
        <v>6.7599999999999993E-2</v>
      </c>
    </row>
    <row r="679" spans="29:47" x14ac:dyDescent="0.2">
      <c r="AC679" s="50"/>
      <c r="AU679" s="201">
        <v>6.7699999999999996E-2</v>
      </c>
    </row>
    <row r="680" spans="29:47" x14ac:dyDescent="0.2">
      <c r="AC680" s="50"/>
      <c r="AU680" s="201">
        <v>6.7799999999999999E-2</v>
      </c>
    </row>
    <row r="681" spans="29:47" x14ac:dyDescent="0.2">
      <c r="AC681" s="50"/>
      <c r="AU681" s="201">
        <v>6.7900000000000002E-2</v>
      </c>
    </row>
    <row r="682" spans="29:47" x14ac:dyDescent="0.2">
      <c r="AC682" s="50"/>
      <c r="AU682" s="201">
        <v>6.8000000000000005E-2</v>
      </c>
    </row>
    <row r="683" spans="29:47" x14ac:dyDescent="0.2">
      <c r="AC683" s="50"/>
      <c r="AU683" s="201">
        <v>6.8099999999999994E-2</v>
      </c>
    </row>
    <row r="684" spans="29:47" x14ac:dyDescent="0.2">
      <c r="AC684" s="50"/>
      <c r="AU684" s="201">
        <v>6.8199999999999997E-2</v>
      </c>
    </row>
    <row r="685" spans="29:47" x14ac:dyDescent="0.2">
      <c r="AC685" s="50"/>
      <c r="AU685" s="201">
        <v>6.83E-2</v>
      </c>
    </row>
    <row r="686" spans="29:47" x14ac:dyDescent="0.2">
      <c r="AC686" s="50"/>
      <c r="AU686" s="201">
        <v>6.8400000000000002E-2</v>
      </c>
    </row>
    <row r="687" spans="29:47" x14ac:dyDescent="0.2">
      <c r="AC687" s="50"/>
      <c r="AU687" s="201">
        <v>6.8500000000000005E-2</v>
      </c>
    </row>
    <row r="688" spans="29:47" x14ac:dyDescent="0.2">
      <c r="AC688" s="50"/>
      <c r="AU688" s="201">
        <v>6.8599999999999994E-2</v>
      </c>
    </row>
    <row r="689" spans="29:47" x14ac:dyDescent="0.2">
      <c r="AC689" s="50"/>
      <c r="AU689" s="201">
        <v>6.8699999999999997E-2</v>
      </c>
    </row>
    <row r="690" spans="29:47" x14ac:dyDescent="0.2">
      <c r="AC690" s="50"/>
      <c r="AU690" s="201">
        <v>6.88E-2</v>
      </c>
    </row>
    <row r="691" spans="29:47" x14ac:dyDescent="0.2">
      <c r="AC691" s="50"/>
      <c r="AU691" s="201">
        <v>6.8900000000000003E-2</v>
      </c>
    </row>
    <row r="692" spans="29:47" x14ac:dyDescent="0.2">
      <c r="AC692" s="50"/>
      <c r="AU692" s="201">
        <v>6.9000000000000006E-2</v>
      </c>
    </row>
    <row r="693" spans="29:47" x14ac:dyDescent="0.2">
      <c r="AC693" s="50"/>
      <c r="AU693" s="201">
        <v>6.9099999999999995E-2</v>
      </c>
    </row>
    <row r="694" spans="29:47" x14ac:dyDescent="0.2">
      <c r="AC694" s="50"/>
      <c r="AU694" s="201">
        <v>6.9199999999999998E-2</v>
      </c>
    </row>
    <row r="695" spans="29:47" x14ac:dyDescent="0.2">
      <c r="AC695" s="50"/>
      <c r="AU695" s="201">
        <v>6.93E-2</v>
      </c>
    </row>
    <row r="696" spans="29:47" x14ac:dyDescent="0.2">
      <c r="AC696" s="50"/>
      <c r="AU696" s="201">
        <v>6.9400000000000003E-2</v>
      </c>
    </row>
    <row r="697" spans="29:47" x14ac:dyDescent="0.2">
      <c r="AC697" s="50"/>
      <c r="AU697" s="201">
        <v>6.9500000000000006E-2</v>
      </c>
    </row>
    <row r="698" spans="29:47" x14ac:dyDescent="0.2">
      <c r="AC698" s="50"/>
      <c r="AU698" s="201">
        <v>6.9599999999999995E-2</v>
      </c>
    </row>
    <row r="699" spans="29:47" x14ac:dyDescent="0.2">
      <c r="AC699" s="50"/>
      <c r="AU699" s="201">
        <v>6.9699999999999998E-2</v>
      </c>
    </row>
    <row r="700" spans="29:47" x14ac:dyDescent="0.2">
      <c r="AC700" s="50"/>
      <c r="AU700" s="201">
        <v>6.9800000000000001E-2</v>
      </c>
    </row>
    <row r="701" spans="29:47" x14ac:dyDescent="0.2">
      <c r="AC701" s="50"/>
      <c r="AU701" s="201">
        <v>6.9900000000000004E-2</v>
      </c>
    </row>
    <row r="702" spans="29:47" x14ac:dyDescent="0.2">
      <c r="AC702" s="50"/>
      <c r="AU702" s="201">
        <v>7.0000000000000007E-2</v>
      </c>
    </row>
    <row r="703" spans="29:47" x14ac:dyDescent="0.2">
      <c r="AC703" s="50"/>
      <c r="AU703" s="201">
        <v>7.0099999999999996E-2</v>
      </c>
    </row>
    <row r="704" spans="29:47" x14ac:dyDescent="0.2">
      <c r="AC704" s="50"/>
      <c r="AU704" s="201">
        <v>7.0199999999999999E-2</v>
      </c>
    </row>
    <row r="705" spans="29:47" x14ac:dyDescent="0.2">
      <c r="AC705" s="50"/>
      <c r="AU705" s="201">
        <v>7.0300000000000001E-2</v>
      </c>
    </row>
    <row r="706" spans="29:47" x14ac:dyDescent="0.2">
      <c r="AC706" s="50"/>
      <c r="AU706" s="201">
        <v>7.0400000000000004E-2</v>
      </c>
    </row>
    <row r="707" spans="29:47" x14ac:dyDescent="0.2">
      <c r="AC707" s="50"/>
      <c r="AU707" s="201">
        <v>7.0499999999999993E-2</v>
      </c>
    </row>
    <row r="708" spans="29:47" x14ac:dyDescent="0.2">
      <c r="AC708" s="50"/>
      <c r="AU708" s="201">
        <v>7.0599999999999996E-2</v>
      </c>
    </row>
    <row r="709" spans="29:47" x14ac:dyDescent="0.2">
      <c r="AC709" s="50"/>
      <c r="AU709" s="201">
        <v>7.0699999999999999E-2</v>
      </c>
    </row>
    <row r="710" spans="29:47" x14ac:dyDescent="0.2">
      <c r="AC710" s="50"/>
      <c r="AU710" s="201">
        <v>7.0800000000000002E-2</v>
      </c>
    </row>
    <row r="711" spans="29:47" x14ac:dyDescent="0.2">
      <c r="AC711" s="50"/>
      <c r="AU711" s="201">
        <v>7.0900000000000005E-2</v>
      </c>
    </row>
    <row r="712" spans="29:47" x14ac:dyDescent="0.2">
      <c r="AC712" s="50"/>
      <c r="AU712" s="201">
        <v>7.0999999999999994E-2</v>
      </c>
    </row>
    <row r="713" spans="29:47" x14ac:dyDescent="0.2">
      <c r="AC713" s="50"/>
      <c r="AU713" s="201">
        <v>7.1099999999999997E-2</v>
      </c>
    </row>
    <row r="714" spans="29:47" x14ac:dyDescent="0.2">
      <c r="AC714" s="50"/>
      <c r="AU714" s="201">
        <v>7.1199999999999999E-2</v>
      </c>
    </row>
    <row r="715" spans="29:47" x14ac:dyDescent="0.2">
      <c r="AC715" s="50"/>
      <c r="AU715" s="201">
        <v>7.1300000000000002E-2</v>
      </c>
    </row>
    <row r="716" spans="29:47" x14ac:dyDescent="0.2">
      <c r="AC716" s="50"/>
      <c r="AU716" s="201">
        <v>7.1400000000000005E-2</v>
      </c>
    </row>
    <row r="717" spans="29:47" x14ac:dyDescent="0.2">
      <c r="AC717" s="50"/>
      <c r="AU717" s="201">
        <v>7.1499999999999994E-2</v>
      </c>
    </row>
    <row r="718" spans="29:47" x14ac:dyDescent="0.2">
      <c r="AC718" s="50"/>
      <c r="AU718" s="201">
        <v>7.1599999999999997E-2</v>
      </c>
    </row>
    <row r="719" spans="29:47" x14ac:dyDescent="0.2">
      <c r="AC719" s="50"/>
      <c r="AU719" s="201">
        <v>7.17E-2</v>
      </c>
    </row>
    <row r="720" spans="29:47" x14ac:dyDescent="0.2">
      <c r="AC720" s="50"/>
      <c r="AU720" s="201">
        <v>7.1800000000000003E-2</v>
      </c>
    </row>
    <row r="721" spans="29:47" x14ac:dyDescent="0.2">
      <c r="AC721" s="50"/>
      <c r="AU721" s="201">
        <v>7.1900000000000006E-2</v>
      </c>
    </row>
    <row r="722" spans="29:47" x14ac:dyDescent="0.2">
      <c r="AC722" s="50"/>
      <c r="AU722" s="201">
        <v>7.1999999999999995E-2</v>
      </c>
    </row>
    <row r="723" spans="29:47" x14ac:dyDescent="0.2">
      <c r="AC723" s="50"/>
      <c r="AU723" s="201">
        <v>7.2099999999999997E-2</v>
      </c>
    </row>
    <row r="724" spans="29:47" x14ac:dyDescent="0.2">
      <c r="AC724" s="50"/>
      <c r="AU724" s="201">
        <v>7.22E-2</v>
      </c>
    </row>
    <row r="725" spans="29:47" x14ac:dyDescent="0.2">
      <c r="AC725" s="50"/>
      <c r="AU725" s="201">
        <v>7.2300000000000003E-2</v>
      </c>
    </row>
    <row r="726" spans="29:47" x14ac:dyDescent="0.2">
      <c r="AC726" s="50"/>
      <c r="AU726" s="201">
        <v>7.2400000000000006E-2</v>
      </c>
    </row>
    <row r="727" spans="29:47" x14ac:dyDescent="0.2">
      <c r="AC727" s="50"/>
      <c r="AU727" s="201">
        <v>7.2499999999999995E-2</v>
      </c>
    </row>
    <row r="728" spans="29:47" x14ac:dyDescent="0.2">
      <c r="AC728" s="50"/>
      <c r="AU728" s="201">
        <v>7.2599999999999998E-2</v>
      </c>
    </row>
    <row r="729" spans="29:47" x14ac:dyDescent="0.2">
      <c r="AC729" s="50"/>
      <c r="AU729" s="201">
        <v>7.2700000000000001E-2</v>
      </c>
    </row>
    <row r="730" spans="29:47" x14ac:dyDescent="0.2">
      <c r="AC730" s="50"/>
      <c r="AU730" s="201">
        <v>7.2800000000000004E-2</v>
      </c>
    </row>
    <row r="731" spans="29:47" x14ac:dyDescent="0.2">
      <c r="AC731" s="50"/>
      <c r="AU731" s="201">
        <v>7.2900000000000006E-2</v>
      </c>
    </row>
    <row r="732" spans="29:47" x14ac:dyDescent="0.2">
      <c r="AC732" s="50"/>
      <c r="AU732" s="201">
        <v>7.2999999999999995E-2</v>
      </c>
    </row>
    <row r="733" spans="29:47" x14ac:dyDescent="0.2">
      <c r="AC733" s="50"/>
      <c r="AU733" s="201">
        <v>7.3099999999999998E-2</v>
      </c>
    </row>
    <row r="734" spans="29:47" x14ac:dyDescent="0.2">
      <c r="AC734" s="50"/>
      <c r="AU734" s="201">
        <v>7.3200000000000001E-2</v>
      </c>
    </row>
    <row r="735" spans="29:47" x14ac:dyDescent="0.2">
      <c r="AC735" s="50"/>
      <c r="AU735" s="201">
        <v>7.3300000000000004E-2</v>
      </c>
    </row>
    <row r="736" spans="29:47" x14ac:dyDescent="0.2">
      <c r="AC736" s="50"/>
      <c r="AU736" s="201">
        <v>7.3400000000000007E-2</v>
      </c>
    </row>
    <row r="737" spans="29:47" x14ac:dyDescent="0.2">
      <c r="AC737" s="50"/>
      <c r="AU737" s="201">
        <v>7.3499999999999996E-2</v>
      </c>
    </row>
    <row r="738" spans="29:47" x14ac:dyDescent="0.2">
      <c r="AC738" s="50"/>
      <c r="AU738" s="201">
        <v>7.3599999999999999E-2</v>
      </c>
    </row>
    <row r="739" spans="29:47" x14ac:dyDescent="0.2">
      <c r="AC739" s="50"/>
      <c r="AU739" s="201">
        <v>7.3700000000000002E-2</v>
      </c>
    </row>
    <row r="740" spans="29:47" x14ac:dyDescent="0.2">
      <c r="AC740" s="50"/>
      <c r="AU740" s="201">
        <v>7.3800000000000004E-2</v>
      </c>
    </row>
    <row r="741" spans="29:47" x14ac:dyDescent="0.2">
      <c r="AC741" s="50"/>
      <c r="AU741" s="201">
        <v>7.3899999999999993E-2</v>
      </c>
    </row>
    <row r="742" spans="29:47" x14ac:dyDescent="0.2">
      <c r="AC742" s="50"/>
      <c r="AU742" s="201">
        <v>7.3999999999999996E-2</v>
      </c>
    </row>
    <row r="743" spans="29:47" x14ac:dyDescent="0.2">
      <c r="AC743" s="50"/>
      <c r="AU743" s="201">
        <v>7.4099999999999999E-2</v>
      </c>
    </row>
    <row r="744" spans="29:47" x14ac:dyDescent="0.2">
      <c r="AC744" s="50"/>
      <c r="AU744" s="201">
        <v>7.4200000000000002E-2</v>
      </c>
    </row>
    <row r="745" spans="29:47" x14ac:dyDescent="0.2">
      <c r="AC745" s="50"/>
      <c r="AU745" s="201">
        <v>7.4300000000000005E-2</v>
      </c>
    </row>
    <row r="746" spans="29:47" x14ac:dyDescent="0.2">
      <c r="AC746" s="50"/>
      <c r="AU746" s="201">
        <v>7.4399999999999994E-2</v>
      </c>
    </row>
    <row r="747" spans="29:47" x14ac:dyDescent="0.2">
      <c r="AC747" s="50"/>
      <c r="AU747" s="201">
        <v>7.4499999999999997E-2</v>
      </c>
    </row>
    <row r="748" spans="29:47" x14ac:dyDescent="0.2">
      <c r="AC748" s="50"/>
      <c r="AU748" s="201">
        <v>7.46E-2</v>
      </c>
    </row>
    <row r="749" spans="29:47" x14ac:dyDescent="0.2">
      <c r="AC749" s="50"/>
      <c r="AU749" s="201">
        <v>7.4700000000000003E-2</v>
      </c>
    </row>
    <row r="750" spans="29:47" x14ac:dyDescent="0.2">
      <c r="AC750" s="50"/>
      <c r="AU750" s="201">
        <v>7.4800000000000005E-2</v>
      </c>
    </row>
    <row r="751" spans="29:47" x14ac:dyDescent="0.2">
      <c r="AC751" s="50"/>
      <c r="AU751" s="201">
        <v>7.4899999999999994E-2</v>
      </c>
    </row>
    <row r="752" spans="29:47" x14ac:dyDescent="0.2">
      <c r="AC752" s="50"/>
      <c r="AU752" s="201">
        <v>7.4999999999999997E-2</v>
      </c>
    </row>
    <row r="753" spans="29:47" x14ac:dyDescent="0.2">
      <c r="AC753" s="50"/>
      <c r="AU753" s="201">
        <v>7.51E-2</v>
      </c>
    </row>
    <row r="754" spans="29:47" x14ac:dyDescent="0.2">
      <c r="AC754" s="50"/>
      <c r="AU754" s="201">
        <v>7.5200000000000003E-2</v>
      </c>
    </row>
    <row r="755" spans="29:47" x14ac:dyDescent="0.2">
      <c r="AC755" s="50"/>
      <c r="AU755" s="201">
        <v>7.5300000000000006E-2</v>
      </c>
    </row>
    <row r="756" spans="29:47" x14ac:dyDescent="0.2">
      <c r="AC756" s="50"/>
      <c r="AU756" s="201">
        <v>7.5399999999999995E-2</v>
      </c>
    </row>
    <row r="757" spans="29:47" x14ac:dyDescent="0.2">
      <c r="AC757" s="50"/>
      <c r="AU757" s="201">
        <v>7.5499999999999998E-2</v>
      </c>
    </row>
    <row r="758" spans="29:47" x14ac:dyDescent="0.2">
      <c r="AC758" s="50"/>
      <c r="AU758" s="201">
        <v>7.5600000000000001E-2</v>
      </c>
    </row>
    <row r="759" spans="29:47" x14ac:dyDescent="0.2">
      <c r="AC759" s="50"/>
      <c r="AU759" s="201">
        <v>7.5700000000000003E-2</v>
      </c>
    </row>
    <row r="760" spans="29:47" x14ac:dyDescent="0.2">
      <c r="AC760" s="50"/>
      <c r="AU760" s="201">
        <v>7.5800000000000006E-2</v>
      </c>
    </row>
    <row r="761" spans="29:47" x14ac:dyDescent="0.2">
      <c r="AC761" s="50"/>
      <c r="AU761" s="201">
        <v>7.5899999999999995E-2</v>
      </c>
    </row>
    <row r="762" spans="29:47" x14ac:dyDescent="0.2">
      <c r="AC762" s="50"/>
      <c r="AU762" s="201">
        <v>7.5999999999999998E-2</v>
      </c>
    </row>
    <row r="763" spans="29:47" x14ac:dyDescent="0.2">
      <c r="AC763" s="50"/>
      <c r="AU763" s="201">
        <v>7.6100000000000001E-2</v>
      </c>
    </row>
    <row r="764" spans="29:47" x14ac:dyDescent="0.2">
      <c r="AC764" s="50"/>
      <c r="AU764" s="201">
        <v>7.6200000000000004E-2</v>
      </c>
    </row>
    <row r="765" spans="29:47" x14ac:dyDescent="0.2">
      <c r="AC765" s="50"/>
      <c r="AU765" s="201">
        <v>7.6300000000000007E-2</v>
      </c>
    </row>
    <row r="766" spans="29:47" x14ac:dyDescent="0.2">
      <c r="AC766" s="50"/>
      <c r="AU766" s="201">
        <v>7.6399999999999996E-2</v>
      </c>
    </row>
    <row r="767" spans="29:47" x14ac:dyDescent="0.2">
      <c r="AC767" s="50"/>
      <c r="AU767" s="201">
        <v>7.6499999999999999E-2</v>
      </c>
    </row>
    <row r="768" spans="29:47" x14ac:dyDescent="0.2">
      <c r="AC768" s="50"/>
      <c r="AU768" s="201">
        <v>7.6600000000000001E-2</v>
      </c>
    </row>
    <row r="769" spans="29:47" x14ac:dyDescent="0.2">
      <c r="AC769" s="50"/>
      <c r="AU769" s="201">
        <v>7.6700000000000004E-2</v>
      </c>
    </row>
    <row r="770" spans="29:47" x14ac:dyDescent="0.2">
      <c r="AC770" s="50"/>
      <c r="AU770" s="201">
        <v>7.6799999999999993E-2</v>
      </c>
    </row>
    <row r="771" spans="29:47" x14ac:dyDescent="0.2">
      <c r="AC771" s="50"/>
      <c r="AU771" s="201">
        <v>7.6899999999999996E-2</v>
      </c>
    </row>
    <row r="772" spans="29:47" x14ac:dyDescent="0.2">
      <c r="AC772" s="50"/>
      <c r="AU772" s="201">
        <v>7.6999999999999999E-2</v>
      </c>
    </row>
    <row r="773" spans="29:47" x14ac:dyDescent="0.2">
      <c r="AC773" s="50"/>
      <c r="AU773" s="201">
        <v>7.7100000000000002E-2</v>
      </c>
    </row>
    <row r="774" spans="29:47" x14ac:dyDescent="0.2">
      <c r="AC774" s="50"/>
      <c r="AU774" s="201">
        <v>7.7200000000000005E-2</v>
      </c>
    </row>
    <row r="775" spans="29:47" x14ac:dyDescent="0.2">
      <c r="AC775" s="50"/>
      <c r="AU775" s="201">
        <v>7.7299999999999994E-2</v>
      </c>
    </row>
    <row r="776" spans="29:47" x14ac:dyDescent="0.2">
      <c r="AC776" s="50"/>
      <c r="AU776" s="201">
        <v>7.7399999999999997E-2</v>
      </c>
    </row>
    <row r="777" spans="29:47" x14ac:dyDescent="0.2">
      <c r="AC777" s="50"/>
      <c r="AU777" s="201">
        <v>7.7499999999999999E-2</v>
      </c>
    </row>
    <row r="778" spans="29:47" x14ac:dyDescent="0.2">
      <c r="AC778" s="50"/>
      <c r="AU778" s="201">
        <v>7.7600000000000002E-2</v>
      </c>
    </row>
    <row r="779" spans="29:47" x14ac:dyDescent="0.2">
      <c r="AC779" s="50"/>
      <c r="AU779" s="201">
        <v>7.7700000000000005E-2</v>
      </c>
    </row>
    <row r="780" spans="29:47" x14ac:dyDescent="0.2">
      <c r="AC780" s="50"/>
      <c r="AU780" s="201">
        <v>7.7799999999999994E-2</v>
      </c>
    </row>
    <row r="781" spans="29:47" x14ac:dyDescent="0.2">
      <c r="AC781" s="50"/>
      <c r="AU781" s="201">
        <v>7.7899999999999997E-2</v>
      </c>
    </row>
    <row r="782" spans="29:47" x14ac:dyDescent="0.2">
      <c r="AC782" s="50"/>
      <c r="AU782" s="201">
        <v>7.8E-2</v>
      </c>
    </row>
    <row r="783" spans="29:47" x14ac:dyDescent="0.2">
      <c r="AC783" s="50"/>
      <c r="AU783" s="201">
        <v>7.8100000000000003E-2</v>
      </c>
    </row>
    <row r="784" spans="29:47" x14ac:dyDescent="0.2">
      <c r="AC784" s="50"/>
      <c r="AU784" s="201">
        <v>7.8200000000000006E-2</v>
      </c>
    </row>
    <row r="785" spans="29:47" x14ac:dyDescent="0.2">
      <c r="AC785" s="50"/>
      <c r="AU785" s="201">
        <v>7.8299999999999995E-2</v>
      </c>
    </row>
    <row r="786" spans="29:47" x14ac:dyDescent="0.2">
      <c r="AC786" s="50"/>
      <c r="AU786" s="201">
        <v>7.8399999999999997E-2</v>
      </c>
    </row>
    <row r="787" spans="29:47" x14ac:dyDescent="0.2">
      <c r="AC787" s="50"/>
      <c r="AU787" s="201">
        <v>7.85E-2</v>
      </c>
    </row>
    <row r="788" spans="29:47" x14ac:dyDescent="0.2">
      <c r="AC788" s="50"/>
      <c r="AU788" s="201">
        <v>7.8600000000000003E-2</v>
      </c>
    </row>
    <row r="789" spans="29:47" x14ac:dyDescent="0.2">
      <c r="AC789" s="50"/>
      <c r="AU789" s="201">
        <v>7.8700000000000006E-2</v>
      </c>
    </row>
    <row r="790" spans="29:47" x14ac:dyDescent="0.2">
      <c r="AC790" s="50"/>
      <c r="AU790" s="201">
        <v>7.8799999999999995E-2</v>
      </c>
    </row>
    <row r="791" spans="29:47" x14ac:dyDescent="0.2">
      <c r="AC791" s="50"/>
      <c r="AU791" s="201">
        <v>7.8899999999999998E-2</v>
      </c>
    </row>
    <row r="792" spans="29:47" x14ac:dyDescent="0.2">
      <c r="AC792" s="50"/>
      <c r="AU792" s="201">
        <v>7.9000000000000001E-2</v>
      </c>
    </row>
    <row r="793" spans="29:47" x14ac:dyDescent="0.2">
      <c r="AC793" s="50"/>
      <c r="AU793" s="201">
        <v>7.9100000000000004E-2</v>
      </c>
    </row>
    <row r="794" spans="29:47" x14ac:dyDescent="0.2">
      <c r="AC794" s="50"/>
      <c r="AU794" s="201">
        <v>7.9200000000000007E-2</v>
      </c>
    </row>
    <row r="795" spans="29:47" x14ac:dyDescent="0.2">
      <c r="AC795" s="50"/>
      <c r="AU795" s="201">
        <v>7.9299999999999995E-2</v>
      </c>
    </row>
    <row r="796" spans="29:47" x14ac:dyDescent="0.2">
      <c r="AC796" s="50"/>
      <c r="AU796" s="201">
        <v>7.9399999999999998E-2</v>
      </c>
    </row>
    <row r="797" spans="29:47" x14ac:dyDescent="0.2">
      <c r="AC797" s="50"/>
      <c r="AU797" s="201">
        <v>7.9500000000000001E-2</v>
      </c>
    </row>
    <row r="798" spans="29:47" x14ac:dyDescent="0.2">
      <c r="AC798" s="50"/>
      <c r="AU798" s="201">
        <v>7.9600000000000004E-2</v>
      </c>
    </row>
    <row r="799" spans="29:47" x14ac:dyDescent="0.2">
      <c r="AC799" s="50"/>
      <c r="AU799" s="201">
        <v>7.9699999999999993E-2</v>
      </c>
    </row>
    <row r="800" spans="29:47" x14ac:dyDescent="0.2">
      <c r="AC800" s="50"/>
      <c r="AU800" s="201">
        <v>7.9799999999999996E-2</v>
      </c>
    </row>
    <row r="801" spans="29:47" x14ac:dyDescent="0.2">
      <c r="AC801" s="50"/>
      <c r="AU801" s="201">
        <v>7.9899999999999999E-2</v>
      </c>
    </row>
    <row r="802" spans="29:47" x14ac:dyDescent="0.2">
      <c r="AC802" s="50"/>
      <c r="AU802" s="201">
        <v>0.08</v>
      </c>
    </row>
    <row r="803" spans="29:47" x14ac:dyDescent="0.2">
      <c r="AC803" s="50"/>
      <c r="AU803" s="201">
        <v>8.0100000000000005E-2</v>
      </c>
    </row>
    <row r="804" spans="29:47" x14ac:dyDescent="0.2">
      <c r="AC804" s="50"/>
      <c r="AU804" s="201">
        <v>8.0199999999999994E-2</v>
      </c>
    </row>
    <row r="805" spans="29:47" x14ac:dyDescent="0.2">
      <c r="AC805" s="50"/>
      <c r="AU805" s="201">
        <v>8.0299999999999996E-2</v>
      </c>
    </row>
    <row r="806" spans="29:47" x14ac:dyDescent="0.2">
      <c r="AC806" s="50"/>
      <c r="AU806" s="201">
        <v>8.0399999999999999E-2</v>
      </c>
    </row>
    <row r="807" spans="29:47" x14ac:dyDescent="0.2">
      <c r="AC807" s="50"/>
      <c r="AU807" s="201">
        <v>8.0500000000000002E-2</v>
      </c>
    </row>
    <row r="808" spans="29:47" x14ac:dyDescent="0.2">
      <c r="AC808" s="50"/>
      <c r="AU808" s="201">
        <v>8.0600000000000005E-2</v>
      </c>
    </row>
    <row r="809" spans="29:47" x14ac:dyDescent="0.2">
      <c r="AC809" s="50"/>
      <c r="AU809" s="201">
        <v>8.0699999999999994E-2</v>
      </c>
    </row>
    <row r="810" spans="29:47" x14ac:dyDescent="0.2">
      <c r="AC810" s="50"/>
      <c r="AU810" s="201">
        <v>8.0799999999999997E-2</v>
      </c>
    </row>
    <row r="811" spans="29:47" x14ac:dyDescent="0.2">
      <c r="AC811" s="50"/>
      <c r="AU811" s="201">
        <v>8.09E-2</v>
      </c>
    </row>
    <row r="812" spans="29:47" x14ac:dyDescent="0.2">
      <c r="AC812" s="50"/>
      <c r="AU812" s="201">
        <v>8.1000000000000003E-2</v>
      </c>
    </row>
    <row r="813" spans="29:47" x14ac:dyDescent="0.2">
      <c r="AC813" s="50"/>
      <c r="AU813" s="201">
        <v>8.1100000000000005E-2</v>
      </c>
    </row>
    <row r="814" spans="29:47" x14ac:dyDescent="0.2">
      <c r="AC814" s="50"/>
      <c r="AU814" s="201">
        <v>8.1199999999999994E-2</v>
      </c>
    </row>
    <row r="815" spans="29:47" x14ac:dyDescent="0.2">
      <c r="AC815" s="50"/>
      <c r="AU815" s="201">
        <v>8.1299999999999997E-2</v>
      </c>
    </row>
    <row r="816" spans="29:47" x14ac:dyDescent="0.2">
      <c r="AC816" s="50"/>
      <c r="AU816" s="201">
        <v>8.14E-2</v>
      </c>
    </row>
    <row r="817" spans="29:47" x14ac:dyDescent="0.2">
      <c r="AC817" s="50"/>
      <c r="AU817" s="201">
        <v>8.1500000000000003E-2</v>
      </c>
    </row>
    <row r="818" spans="29:47" x14ac:dyDescent="0.2">
      <c r="AC818" s="50"/>
      <c r="AU818" s="201">
        <v>8.1600000000000006E-2</v>
      </c>
    </row>
    <row r="819" spans="29:47" x14ac:dyDescent="0.2">
      <c r="AC819" s="50"/>
      <c r="AU819" s="201">
        <v>8.1699999999999995E-2</v>
      </c>
    </row>
    <row r="820" spans="29:47" x14ac:dyDescent="0.2">
      <c r="AC820" s="50"/>
      <c r="AU820" s="201">
        <v>8.1799999999999998E-2</v>
      </c>
    </row>
    <row r="821" spans="29:47" x14ac:dyDescent="0.2">
      <c r="AC821" s="50"/>
      <c r="AU821" s="201">
        <v>8.1900000000000001E-2</v>
      </c>
    </row>
    <row r="822" spans="29:47" x14ac:dyDescent="0.2">
      <c r="AC822" s="50"/>
      <c r="AU822" s="201">
        <v>8.2000000000000003E-2</v>
      </c>
    </row>
    <row r="823" spans="29:47" x14ac:dyDescent="0.2">
      <c r="AC823" s="50"/>
      <c r="AU823" s="201">
        <v>8.2100000000000006E-2</v>
      </c>
    </row>
    <row r="824" spans="29:47" x14ac:dyDescent="0.2">
      <c r="AC824" s="50"/>
      <c r="AU824" s="201">
        <v>8.2199999999999995E-2</v>
      </c>
    </row>
    <row r="825" spans="29:47" x14ac:dyDescent="0.2">
      <c r="AC825" s="50"/>
      <c r="AU825" s="201">
        <v>8.2299999999999998E-2</v>
      </c>
    </row>
    <row r="826" spans="29:47" x14ac:dyDescent="0.2">
      <c r="AC826" s="50"/>
      <c r="AU826" s="201">
        <v>8.2400000000000001E-2</v>
      </c>
    </row>
    <row r="827" spans="29:47" x14ac:dyDescent="0.2">
      <c r="AC827" s="50"/>
      <c r="AU827" s="201">
        <v>8.2500000000000004E-2</v>
      </c>
    </row>
    <row r="828" spans="29:47" x14ac:dyDescent="0.2">
      <c r="AC828" s="50"/>
      <c r="AU828" s="201">
        <v>8.2600000000000007E-2</v>
      </c>
    </row>
    <row r="829" spans="29:47" x14ac:dyDescent="0.2">
      <c r="AC829" s="50"/>
      <c r="AU829" s="201">
        <v>8.2699999999999996E-2</v>
      </c>
    </row>
    <row r="830" spans="29:47" x14ac:dyDescent="0.2">
      <c r="AC830" s="50"/>
      <c r="AU830" s="201">
        <v>8.2799999999999999E-2</v>
      </c>
    </row>
    <row r="831" spans="29:47" x14ac:dyDescent="0.2">
      <c r="AC831" s="50"/>
      <c r="AU831" s="201">
        <v>8.2900000000000001E-2</v>
      </c>
    </row>
    <row r="832" spans="29:47" x14ac:dyDescent="0.2">
      <c r="AC832" s="50"/>
      <c r="AU832" s="201">
        <v>8.3000000000000004E-2</v>
      </c>
    </row>
    <row r="833" spans="29:47" x14ac:dyDescent="0.2">
      <c r="AC833" s="50"/>
      <c r="AU833" s="201">
        <v>8.3099999999999993E-2</v>
      </c>
    </row>
    <row r="834" spans="29:47" x14ac:dyDescent="0.2">
      <c r="AC834" s="50"/>
      <c r="AU834" s="201">
        <v>8.3199999999999996E-2</v>
      </c>
    </row>
    <row r="835" spans="29:47" x14ac:dyDescent="0.2">
      <c r="AC835" s="50"/>
      <c r="AU835" s="201">
        <v>8.3299999999999999E-2</v>
      </c>
    </row>
    <row r="836" spans="29:47" x14ac:dyDescent="0.2">
      <c r="AC836" s="50"/>
      <c r="AU836" s="201">
        <v>8.3400000000000002E-2</v>
      </c>
    </row>
    <row r="837" spans="29:47" x14ac:dyDescent="0.2">
      <c r="AC837" s="50"/>
      <c r="AU837" s="201">
        <v>8.3500000000000005E-2</v>
      </c>
    </row>
    <row r="838" spans="29:47" x14ac:dyDescent="0.2">
      <c r="AC838" s="50"/>
      <c r="AU838" s="201">
        <v>8.3599999999999994E-2</v>
      </c>
    </row>
    <row r="839" spans="29:47" x14ac:dyDescent="0.2">
      <c r="AC839" s="50"/>
      <c r="AU839" s="201">
        <v>8.3699999999999997E-2</v>
      </c>
    </row>
    <row r="840" spans="29:47" x14ac:dyDescent="0.2">
      <c r="AC840" s="50"/>
      <c r="AU840" s="201">
        <v>8.3799999999999999E-2</v>
      </c>
    </row>
    <row r="841" spans="29:47" x14ac:dyDescent="0.2">
      <c r="AC841" s="50"/>
      <c r="AU841" s="201">
        <v>8.3900000000000002E-2</v>
      </c>
    </row>
    <row r="842" spans="29:47" x14ac:dyDescent="0.2">
      <c r="AC842" s="50"/>
      <c r="AU842" s="201">
        <v>8.4000000000000005E-2</v>
      </c>
    </row>
    <row r="843" spans="29:47" x14ac:dyDescent="0.2">
      <c r="AC843" s="50"/>
      <c r="AU843" s="201">
        <v>8.4099999999999994E-2</v>
      </c>
    </row>
    <row r="844" spans="29:47" x14ac:dyDescent="0.2">
      <c r="AC844" s="50"/>
      <c r="AU844" s="201">
        <v>8.4199999999999997E-2</v>
      </c>
    </row>
    <row r="845" spans="29:47" x14ac:dyDescent="0.2">
      <c r="AC845" s="50"/>
      <c r="AU845" s="201">
        <v>8.43E-2</v>
      </c>
    </row>
    <row r="846" spans="29:47" x14ac:dyDescent="0.2">
      <c r="AC846" s="50"/>
      <c r="AU846" s="201">
        <v>8.4400000000000003E-2</v>
      </c>
    </row>
    <row r="847" spans="29:47" x14ac:dyDescent="0.2">
      <c r="AC847" s="50"/>
      <c r="AU847" s="201">
        <v>8.4500000000000006E-2</v>
      </c>
    </row>
    <row r="848" spans="29:47" x14ac:dyDescent="0.2">
      <c r="AC848" s="50"/>
      <c r="AU848" s="201">
        <v>8.4599999999999995E-2</v>
      </c>
    </row>
    <row r="849" spans="29:47" x14ac:dyDescent="0.2">
      <c r="AC849" s="50"/>
      <c r="AU849" s="201">
        <v>8.4699999999999998E-2</v>
      </c>
    </row>
    <row r="850" spans="29:47" x14ac:dyDescent="0.2">
      <c r="AC850" s="50"/>
      <c r="AU850" s="201">
        <v>8.48E-2</v>
      </c>
    </row>
    <row r="851" spans="29:47" x14ac:dyDescent="0.2">
      <c r="AC851" s="50"/>
      <c r="AU851" s="201">
        <v>8.4900000000000003E-2</v>
      </c>
    </row>
    <row r="852" spans="29:47" x14ac:dyDescent="0.2">
      <c r="AC852" s="50"/>
      <c r="AU852" s="201">
        <v>8.5000000000000006E-2</v>
      </c>
    </row>
    <row r="853" spans="29:47" x14ac:dyDescent="0.2">
      <c r="AC853" s="50"/>
      <c r="AU853" s="201">
        <v>8.5099999999999995E-2</v>
      </c>
    </row>
    <row r="854" spans="29:47" x14ac:dyDescent="0.2">
      <c r="AC854" s="50"/>
      <c r="AU854" s="201">
        <v>8.5199999999999998E-2</v>
      </c>
    </row>
    <row r="855" spans="29:47" x14ac:dyDescent="0.2">
      <c r="AC855" s="50"/>
      <c r="AU855" s="201">
        <v>8.5300000000000001E-2</v>
      </c>
    </row>
    <row r="856" spans="29:47" x14ac:dyDescent="0.2">
      <c r="AC856" s="50"/>
      <c r="AU856" s="201">
        <v>8.5400000000000004E-2</v>
      </c>
    </row>
    <row r="857" spans="29:47" x14ac:dyDescent="0.2">
      <c r="AC857" s="50"/>
      <c r="AU857" s="201">
        <v>8.5500000000000007E-2</v>
      </c>
    </row>
    <row r="858" spans="29:47" x14ac:dyDescent="0.2">
      <c r="AC858" s="50"/>
      <c r="AU858" s="201">
        <v>8.5599999999999996E-2</v>
      </c>
    </row>
    <row r="859" spans="29:47" x14ac:dyDescent="0.2">
      <c r="AC859" s="50"/>
      <c r="AU859" s="201">
        <v>8.5699999999999998E-2</v>
      </c>
    </row>
    <row r="860" spans="29:47" x14ac:dyDescent="0.2">
      <c r="AC860" s="50"/>
      <c r="AU860" s="201">
        <v>8.5800000000000001E-2</v>
      </c>
    </row>
    <row r="861" spans="29:47" x14ac:dyDescent="0.2">
      <c r="AC861" s="50"/>
      <c r="AU861" s="201">
        <v>8.5900000000000004E-2</v>
      </c>
    </row>
    <row r="862" spans="29:47" x14ac:dyDescent="0.2">
      <c r="AC862" s="50"/>
      <c r="AU862" s="201">
        <v>8.5999999999999993E-2</v>
      </c>
    </row>
    <row r="863" spans="29:47" x14ac:dyDescent="0.2">
      <c r="AC863" s="50"/>
      <c r="AU863" s="201">
        <v>8.6099999999999996E-2</v>
      </c>
    </row>
    <row r="864" spans="29:47" x14ac:dyDescent="0.2">
      <c r="AC864" s="50"/>
      <c r="AU864" s="201">
        <v>8.6199999999999999E-2</v>
      </c>
    </row>
    <row r="865" spans="29:47" x14ac:dyDescent="0.2">
      <c r="AC865" s="50"/>
      <c r="AU865" s="201">
        <v>8.6300000000000002E-2</v>
      </c>
    </row>
    <row r="866" spans="29:47" x14ac:dyDescent="0.2">
      <c r="AC866" s="50"/>
      <c r="AU866" s="201">
        <v>8.6400000000000005E-2</v>
      </c>
    </row>
    <row r="867" spans="29:47" x14ac:dyDescent="0.2">
      <c r="AC867" s="50"/>
      <c r="AU867" s="201">
        <v>8.6499999999999994E-2</v>
      </c>
    </row>
    <row r="868" spans="29:47" x14ac:dyDescent="0.2">
      <c r="AC868" s="50"/>
      <c r="AU868" s="201">
        <v>8.6599999999999996E-2</v>
      </c>
    </row>
    <row r="869" spans="29:47" x14ac:dyDescent="0.2">
      <c r="AC869" s="50"/>
      <c r="AU869" s="201">
        <v>8.6699999999999999E-2</v>
      </c>
    </row>
    <row r="870" spans="29:47" x14ac:dyDescent="0.2">
      <c r="AC870" s="50"/>
      <c r="AU870" s="201">
        <v>8.6800000000000002E-2</v>
      </c>
    </row>
    <row r="871" spans="29:47" x14ac:dyDescent="0.2">
      <c r="AC871" s="50"/>
      <c r="AU871" s="201">
        <v>8.6900000000000005E-2</v>
      </c>
    </row>
    <row r="872" spans="29:47" x14ac:dyDescent="0.2">
      <c r="AC872" s="50"/>
      <c r="AU872" s="201">
        <v>8.6999999999999994E-2</v>
      </c>
    </row>
    <row r="873" spans="29:47" x14ac:dyDescent="0.2">
      <c r="AC873" s="50"/>
      <c r="AU873" s="201">
        <v>8.7099999999999997E-2</v>
      </c>
    </row>
    <row r="874" spans="29:47" x14ac:dyDescent="0.2">
      <c r="AC874" s="50"/>
      <c r="AU874" s="201">
        <v>8.72E-2</v>
      </c>
    </row>
    <row r="875" spans="29:47" x14ac:dyDescent="0.2">
      <c r="AC875" s="50"/>
      <c r="AU875" s="201">
        <v>8.7300000000000003E-2</v>
      </c>
    </row>
    <row r="876" spans="29:47" x14ac:dyDescent="0.2">
      <c r="AC876" s="50"/>
      <c r="AU876" s="201">
        <v>8.7400000000000005E-2</v>
      </c>
    </row>
    <row r="877" spans="29:47" x14ac:dyDescent="0.2">
      <c r="AC877" s="50"/>
      <c r="AU877" s="201">
        <v>8.7499999999999994E-2</v>
      </c>
    </row>
    <row r="878" spans="29:47" x14ac:dyDescent="0.2">
      <c r="AC878" s="50"/>
      <c r="AU878" s="201">
        <v>8.7599999999999997E-2</v>
      </c>
    </row>
    <row r="879" spans="29:47" x14ac:dyDescent="0.2">
      <c r="AC879" s="50"/>
      <c r="AU879" s="201">
        <v>8.77E-2</v>
      </c>
    </row>
    <row r="880" spans="29:47" x14ac:dyDescent="0.2">
      <c r="AC880" s="50"/>
      <c r="AU880" s="201">
        <v>8.7800000000000003E-2</v>
      </c>
    </row>
    <row r="881" spans="29:47" x14ac:dyDescent="0.2">
      <c r="AC881" s="50"/>
      <c r="AU881" s="201">
        <v>8.7900000000000006E-2</v>
      </c>
    </row>
    <row r="882" spans="29:47" x14ac:dyDescent="0.2">
      <c r="AC882" s="50"/>
      <c r="AU882" s="201">
        <v>8.7999999999999995E-2</v>
      </c>
    </row>
    <row r="883" spans="29:47" x14ac:dyDescent="0.2">
      <c r="AC883" s="50"/>
      <c r="AU883" s="201">
        <v>8.8099999999999998E-2</v>
      </c>
    </row>
    <row r="884" spans="29:47" x14ac:dyDescent="0.2">
      <c r="AC884" s="50"/>
      <c r="AU884" s="201">
        <v>8.8200000000000001E-2</v>
      </c>
    </row>
    <row r="885" spans="29:47" x14ac:dyDescent="0.2">
      <c r="AC885" s="50"/>
      <c r="AU885" s="201">
        <v>8.8300000000000003E-2</v>
      </c>
    </row>
    <row r="886" spans="29:47" x14ac:dyDescent="0.2">
      <c r="AC886" s="50"/>
      <c r="AU886" s="201">
        <v>8.8400000000000006E-2</v>
      </c>
    </row>
    <row r="887" spans="29:47" x14ac:dyDescent="0.2">
      <c r="AC887" s="50"/>
      <c r="AU887" s="201">
        <v>8.8499999999999995E-2</v>
      </c>
    </row>
    <row r="888" spans="29:47" x14ac:dyDescent="0.2">
      <c r="AC888" s="50"/>
      <c r="AU888" s="201">
        <v>8.8599999999999998E-2</v>
      </c>
    </row>
    <row r="889" spans="29:47" x14ac:dyDescent="0.2">
      <c r="AC889" s="50"/>
      <c r="AU889" s="201">
        <v>8.8700000000000001E-2</v>
      </c>
    </row>
    <row r="890" spans="29:47" x14ac:dyDescent="0.2">
      <c r="AC890" s="50"/>
      <c r="AU890" s="201">
        <v>8.8800000000000004E-2</v>
      </c>
    </row>
    <row r="891" spans="29:47" x14ac:dyDescent="0.2">
      <c r="AC891" s="50"/>
      <c r="AU891" s="201">
        <v>8.8900000000000007E-2</v>
      </c>
    </row>
    <row r="892" spans="29:47" x14ac:dyDescent="0.2">
      <c r="AC892" s="50"/>
      <c r="AU892" s="201">
        <v>8.8999999999999996E-2</v>
      </c>
    </row>
    <row r="893" spans="29:47" x14ac:dyDescent="0.2">
      <c r="AC893" s="50"/>
      <c r="AU893" s="201">
        <v>8.9099999999999999E-2</v>
      </c>
    </row>
    <row r="894" spans="29:47" x14ac:dyDescent="0.2">
      <c r="AC894" s="50"/>
      <c r="AU894" s="201">
        <v>8.9200000000000002E-2</v>
      </c>
    </row>
    <row r="895" spans="29:47" x14ac:dyDescent="0.2">
      <c r="AC895" s="50"/>
      <c r="AU895" s="201">
        <v>8.9300000000000004E-2</v>
      </c>
    </row>
    <row r="896" spans="29:47" x14ac:dyDescent="0.2">
      <c r="AC896" s="50"/>
      <c r="AU896" s="201">
        <v>8.9399999999999993E-2</v>
      </c>
    </row>
    <row r="897" spans="29:47" x14ac:dyDescent="0.2">
      <c r="AC897" s="50"/>
      <c r="AU897" s="201">
        <v>8.9499999999999996E-2</v>
      </c>
    </row>
    <row r="898" spans="29:47" x14ac:dyDescent="0.2">
      <c r="AC898" s="50"/>
      <c r="AU898" s="201">
        <v>8.9599999999999999E-2</v>
      </c>
    </row>
    <row r="899" spans="29:47" x14ac:dyDescent="0.2">
      <c r="AC899" s="50"/>
      <c r="AU899" s="201">
        <v>8.9700000000000002E-2</v>
      </c>
    </row>
    <row r="900" spans="29:47" x14ac:dyDescent="0.2">
      <c r="AC900" s="50"/>
      <c r="AU900" s="201">
        <v>8.9800000000000005E-2</v>
      </c>
    </row>
    <row r="901" spans="29:47" x14ac:dyDescent="0.2">
      <c r="AC901" s="50"/>
      <c r="AU901" s="201">
        <v>8.9899999999999994E-2</v>
      </c>
    </row>
    <row r="902" spans="29:47" x14ac:dyDescent="0.2">
      <c r="AC902" s="50"/>
      <c r="AU902" s="201">
        <v>0.09</v>
      </c>
    </row>
    <row r="903" spans="29:47" x14ac:dyDescent="0.2">
      <c r="AC903" s="50"/>
      <c r="AU903" s="201">
        <v>9.01E-2</v>
      </c>
    </row>
    <row r="904" spans="29:47" x14ac:dyDescent="0.2">
      <c r="AC904" s="50"/>
      <c r="AU904" s="201">
        <v>9.0200000000000002E-2</v>
      </c>
    </row>
    <row r="905" spans="29:47" x14ac:dyDescent="0.2">
      <c r="AC905" s="50"/>
      <c r="AU905" s="201">
        <v>9.0300000000000005E-2</v>
      </c>
    </row>
    <row r="906" spans="29:47" x14ac:dyDescent="0.2">
      <c r="AC906" s="50"/>
      <c r="AU906" s="201">
        <v>9.0399999999999994E-2</v>
      </c>
    </row>
    <row r="907" spans="29:47" x14ac:dyDescent="0.2">
      <c r="AC907" s="50"/>
      <c r="AU907" s="201">
        <v>9.0499999999999997E-2</v>
      </c>
    </row>
    <row r="908" spans="29:47" x14ac:dyDescent="0.2">
      <c r="AC908" s="50"/>
      <c r="AU908" s="201">
        <v>9.06E-2</v>
      </c>
    </row>
    <row r="909" spans="29:47" x14ac:dyDescent="0.2">
      <c r="AC909" s="50"/>
      <c r="AU909" s="201">
        <v>9.0700000000000003E-2</v>
      </c>
    </row>
    <row r="910" spans="29:47" x14ac:dyDescent="0.2">
      <c r="AC910" s="50"/>
      <c r="AU910" s="201">
        <v>9.0800000000000006E-2</v>
      </c>
    </row>
    <row r="911" spans="29:47" x14ac:dyDescent="0.2">
      <c r="AC911" s="50"/>
      <c r="AU911" s="201">
        <v>9.0899999999999995E-2</v>
      </c>
    </row>
    <row r="912" spans="29:47" x14ac:dyDescent="0.2">
      <c r="AC912" s="50"/>
      <c r="AU912" s="201">
        <v>9.0999999999999998E-2</v>
      </c>
    </row>
    <row r="913" spans="29:47" x14ac:dyDescent="0.2">
      <c r="AC913" s="50"/>
      <c r="AU913" s="201">
        <v>9.11E-2</v>
      </c>
    </row>
    <row r="914" spans="29:47" x14ac:dyDescent="0.2">
      <c r="AC914" s="50"/>
      <c r="AU914" s="201">
        <v>9.1200000000000003E-2</v>
      </c>
    </row>
    <row r="915" spans="29:47" x14ac:dyDescent="0.2">
      <c r="AC915" s="50"/>
      <c r="AU915" s="201">
        <v>9.1300000000000006E-2</v>
      </c>
    </row>
    <row r="916" spans="29:47" x14ac:dyDescent="0.2">
      <c r="AC916" s="50"/>
      <c r="AU916" s="201">
        <v>9.1399999999999995E-2</v>
      </c>
    </row>
    <row r="917" spans="29:47" x14ac:dyDescent="0.2">
      <c r="AC917" s="50"/>
      <c r="AU917" s="201">
        <v>9.1499999999999998E-2</v>
      </c>
    </row>
    <row r="918" spans="29:47" x14ac:dyDescent="0.2">
      <c r="AC918" s="50"/>
      <c r="AU918" s="201">
        <v>9.1600000000000001E-2</v>
      </c>
    </row>
    <row r="919" spans="29:47" x14ac:dyDescent="0.2">
      <c r="AC919" s="50"/>
      <c r="AU919" s="201">
        <v>9.1700000000000004E-2</v>
      </c>
    </row>
    <row r="920" spans="29:47" x14ac:dyDescent="0.2">
      <c r="AC920" s="50"/>
      <c r="AU920" s="201">
        <v>9.1800000000000007E-2</v>
      </c>
    </row>
    <row r="921" spans="29:47" x14ac:dyDescent="0.2">
      <c r="AC921" s="50"/>
      <c r="AU921" s="201">
        <v>9.1899999999999996E-2</v>
      </c>
    </row>
    <row r="922" spans="29:47" x14ac:dyDescent="0.2">
      <c r="AC922" s="50"/>
      <c r="AU922" s="201">
        <v>9.1999999999999998E-2</v>
      </c>
    </row>
    <row r="923" spans="29:47" x14ac:dyDescent="0.2">
      <c r="AC923" s="50"/>
      <c r="AU923" s="201">
        <v>9.2100000000000001E-2</v>
      </c>
    </row>
    <row r="924" spans="29:47" x14ac:dyDescent="0.2">
      <c r="AC924" s="50"/>
      <c r="AU924" s="201">
        <v>9.2200000000000004E-2</v>
      </c>
    </row>
    <row r="925" spans="29:47" x14ac:dyDescent="0.2">
      <c r="AC925" s="50"/>
      <c r="AU925" s="201">
        <v>9.2299999999999993E-2</v>
      </c>
    </row>
    <row r="926" spans="29:47" x14ac:dyDescent="0.2">
      <c r="AC926" s="50"/>
      <c r="AU926" s="201">
        <v>9.2399999999999996E-2</v>
      </c>
    </row>
    <row r="927" spans="29:47" x14ac:dyDescent="0.2">
      <c r="AC927" s="50"/>
      <c r="AU927" s="201">
        <v>9.2499999999999999E-2</v>
      </c>
    </row>
    <row r="928" spans="29:47" x14ac:dyDescent="0.2">
      <c r="AC928" s="50"/>
      <c r="AU928" s="201">
        <v>9.2600000000000002E-2</v>
      </c>
    </row>
    <row r="929" spans="29:47" x14ac:dyDescent="0.2">
      <c r="AC929" s="50"/>
      <c r="AU929" s="201">
        <v>9.2700000000000005E-2</v>
      </c>
    </row>
    <row r="930" spans="29:47" x14ac:dyDescent="0.2">
      <c r="AC930" s="50"/>
      <c r="AU930" s="201">
        <v>9.2799999999999994E-2</v>
      </c>
    </row>
    <row r="931" spans="29:47" x14ac:dyDescent="0.2">
      <c r="AC931" s="50"/>
      <c r="AU931" s="201">
        <v>9.2899999999999996E-2</v>
      </c>
    </row>
    <row r="932" spans="29:47" x14ac:dyDescent="0.2">
      <c r="AC932" s="50"/>
      <c r="AU932" s="201">
        <v>9.2999999999999999E-2</v>
      </c>
    </row>
    <row r="933" spans="29:47" x14ac:dyDescent="0.2">
      <c r="AC933" s="50"/>
      <c r="AU933" s="201">
        <v>9.3100000000000002E-2</v>
      </c>
    </row>
    <row r="934" spans="29:47" x14ac:dyDescent="0.2">
      <c r="AC934" s="50"/>
      <c r="AU934" s="201">
        <v>9.3200000000000005E-2</v>
      </c>
    </row>
    <row r="935" spans="29:47" x14ac:dyDescent="0.2">
      <c r="AC935" s="50"/>
      <c r="AU935" s="201">
        <v>9.3299999999999994E-2</v>
      </c>
    </row>
    <row r="936" spans="29:47" x14ac:dyDescent="0.2">
      <c r="AC936" s="50"/>
      <c r="AU936" s="201">
        <v>9.3399999999999997E-2</v>
      </c>
    </row>
    <row r="937" spans="29:47" x14ac:dyDescent="0.2">
      <c r="AC937" s="50"/>
      <c r="AU937" s="201">
        <v>9.35E-2</v>
      </c>
    </row>
    <row r="938" spans="29:47" x14ac:dyDescent="0.2">
      <c r="AC938" s="50"/>
      <c r="AU938" s="201">
        <v>9.3600000000000003E-2</v>
      </c>
    </row>
    <row r="939" spans="29:47" x14ac:dyDescent="0.2">
      <c r="AC939" s="50"/>
      <c r="AU939" s="201">
        <v>9.3700000000000006E-2</v>
      </c>
    </row>
    <row r="940" spans="29:47" x14ac:dyDescent="0.2">
      <c r="AC940" s="50"/>
      <c r="AU940" s="201">
        <v>9.3799999999999994E-2</v>
      </c>
    </row>
    <row r="941" spans="29:47" x14ac:dyDescent="0.2">
      <c r="AC941" s="50"/>
      <c r="AU941" s="201">
        <v>9.3899999999999997E-2</v>
      </c>
    </row>
    <row r="942" spans="29:47" x14ac:dyDescent="0.2">
      <c r="AC942" s="50"/>
      <c r="AU942" s="201">
        <v>9.4E-2</v>
      </c>
    </row>
    <row r="943" spans="29:47" x14ac:dyDescent="0.2">
      <c r="AC943" s="50"/>
      <c r="AU943" s="201">
        <v>9.4100000000000003E-2</v>
      </c>
    </row>
    <row r="944" spans="29:47" x14ac:dyDescent="0.2">
      <c r="AC944" s="50"/>
      <c r="AU944" s="201">
        <v>9.4200000000000006E-2</v>
      </c>
    </row>
    <row r="945" spans="29:47" x14ac:dyDescent="0.2">
      <c r="AC945" s="50"/>
      <c r="AU945" s="201">
        <v>9.4299999999999995E-2</v>
      </c>
    </row>
    <row r="946" spans="29:47" x14ac:dyDescent="0.2">
      <c r="AC946" s="50"/>
      <c r="AU946" s="201">
        <v>9.4399999999999998E-2</v>
      </c>
    </row>
    <row r="947" spans="29:47" x14ac:dyDescent="0.2">
      <c r="AC947" s="50"/>
      <c r="AU947" s="201">
        <v>9.4500000000000001E-2</v>
      </c>
    </row>
    <row r="948" spans="29:47" x14ac:dyDescent="0.2">
      <c r="AC948" s="50"/>
      <c r="AU948" s="201">
        <v>9.4600000000000004E-2</v>
      </c>
    </row>
    <row r="949" spans="29:47" x14ac:dyDescent="0.2">
      <c r="AC949" s="50"/>
      <c r="AU949" s="201">
        <v>9.4700000000000006E-2</v>
      </c>
    </row>
    <row r="950" spans="29:47" x14ac:dyDescent="0.2">
      <c r="AC950" s="50"/>
      <c r="AU950" s="201">
        <v>9.4799999999999995E-2</v>
      </c>
    </row>
    <row r="951" spans="29:47" x14ac:dyDescent="0.2">
      <c r="AC951" s="50"/>
      <c r="AU951" s="201">
        <v>9.4899999999999998E-2</v>
      </c>
    </row>
    <row r="952" spans="29:47" x14ac:dyDescent="0.2">
      <c r="AC952" s="50"/>
      <c r="AU952" s="201">
        <v>9.5000000000000001E-2</v>
      </c>
    </row>
    <row r="953" spans="29:47" x14ac:dyDescent="0.2">
      <c r="AC953" s="50"/>
      <c r="AU953" s="201">
        <v>9.5100000000000004E-2</v>
      </c>
    </row>
    <row r="954" spans="29:47" x14ac:dyDescent="0.2">
      <c r="AC954" s="50"/>
      <c r="AU954" s="201">
        <v>9.5200000000000007E-2</v>
      </c>
    </row>
    <row r="955" spans="29:47" x14ac:dyDescent="0.2">
      <c r="AC955" s="50"/>
      <c r="AU955" s="201">
        <v>9.5299999999999996E-2</v>
      </c>
    </row>
    <row r="956" spans="29:47" x14ac:dyDescent="0.2">
      <c r="AC956" s="50"/>
      <c r="AU956" s="201">
        <v>9.5399999999999999E-2</v>
      </c>
    </row>
    <row r="957" spans="29:47" x14ac:dyDescent="0.2">
      <c r="AC957" s="50"/>
      <c r="AU957" s="201">
        <v>9.5500000000000002E-2</v>
      </c>
    </row>
    <row r="958" spans="29:47" x14ac:dyDescent="0.2">
      <c r="AC958" s="50"/>
      <c r="AU958" s="201">
        <v>9.5600000000000004E-2</v>
      </c>
    </row>
    <row r="959" spans="29:47" x14ac:dyDescent="0.2">
      <c r="AC959" s="50"/>
      <c r="AU959" s="201">
        <v>9.5699999999999993E-2</v>
      </c>
    </row>
    <row r="960" spans="29:47" x14ac:dyDescent="0.2">
      <c r="AC960" s="50"/>
      <c r="AU960" s="201">
        <v>9.5799999999999996E-2</v>
      </c>
    </row>
    <row r="961" spans="29:47" x14ac:dyDescent="0.2">
      <c r="AC961" s="50"/>
      <c r="AU961" s="201">
        <v>9.5899999999999999E-2</v>
      </c>
    </row>
    <row r="962" spans="29:47" x14ac:dyDescent="0.2">
      <c r="AC962" s="50"/>
      <c r="AU962" s="201">
        <v>9.6000000000000002E-2</v>
      </c>
    </row>
    <row r="963" spans="29:47" x14ac:dyDescent="0.2">
      <c r="AC963" s="50"/>
      <c r="AU963" s="201">
        <v>9.6100000000000005E-2</v>
      </c>
    </row>
    <row r="964" spans="29:47" x14ac:dyDescent="0.2">
      <c r="AC964" s="50"/>
      <c r="AU964" s="201">
        <v>9.6199999999999994E-2</v>
      </c>
    </row>
    <row r="965" spans="29:47" x14ac:dyDescent="0.2">
      <c r="AC965" s="50"/>
      <c r="AU965" s="201">
        <v>9.6299999999999997E-2</v>
      </c>
    </row>
    <row r="966" spans="29:47" x14ac:dyDescent="0.2">
      <c r="AC966" s="50"/>
      <c r="AU966" s="201">
        <v>9.64E-2</v>
      </c>
    </row>
    <row r="967" spans="29:47" x14ac:dyDescent="0.2">
      <c r="AC967" s="50"/>
      <c r="AU967" s="201">
        <v>9.6500000000000002E-2</v>
      </c>
    </row>
    <row r="968" spans="29:47" x14ac:dyDescent="0.2">
      <c r="AC968" s="50"/>
      <c r="AU968" s="201">
        <v>9.6600000000000005E-2</v>
      </c>
    </row>
    <row r="969" spans="29:47" x14ac:dyDescent="0.2">
      <c r="AC969" s="50"/>
      <c r="AU969" s="201">
        <v>9.6699999999999994E-2</v>
      </c>
    </row>
    <row r="970" spans="29:47" x14ac:dyDescent="0.2">
      <c r="AC970" s="50"/>
      <c r="AU970" s="201">
        <v>9.6799999999999997E-2</v>
      </c>
    </row>
    <row r="971" spans="29:47" x14ac:dyDescent="0.2">
      <c r="AC971" s="50"/>
      <c r="AU971" s="201">
        <v>9.69E-2</v>
      </c>
    </row>
    <row r="972" spans="29:47" x14ac:dyDescent="0.2">
      <c r="AC972" s="50"/>
      <c r="AU972" s="201">
        <v>9.7000000000000003E-2</v>
      </c>
    </row>
    <row r="973" spans="29:47" x14ac:dyDescent="0.2">
      <c r="AC973" s="50"/>
      <c r="AU973" s="201">
        <v>9.7100000000000006E-2</v>
      </c>
    </row>
    <row r="974" spans="29:47" x14ac:dyDescent="0.2">
      <c r="AC974" s="50"/>
      <c r="AU974" s="201">
        <v>9.7199999999999995E-2</v>
      </c>
    </row>
    <row r="975" spans="29:47" x14ac:dyDescent="0.2">
      <c r="AC975" s="50"/>
      <c r="AU975" s="201">
        <v>9.7299999999999998E-2</v>
      </c>
    </row>
    <row r="976" spans="29:47" x14ac:dyDescent="0.2">
      <c r="AC976" s="50"/>
      <c r="AU976" s="201">
        <v>9.74E-2</v>
      </c>
    </row>
    <row r="977" spans="29:47" x14ac:dyDescent="0.2">
      <c r="AC977" s="50"/>
      <c r="AU977" s="201">
        <v>9.7500000000000003E-2</v>
      </c>
    </row>
    <row r="978" spans="29:47" x14ac:dyDescent="0.2">
      <c r="AC978" s="50"/>
      <c r="AU978" s="201">
        <v>9.7600000000000006E-2</v>
      </c>
    </row>
    <row r="979" spans="29:47" x14ac:dyDescent="0.2">
      <c r="AC979" s="50"/>
      <c r="AU979" s="201">
        <v>9.7699999999999995E-2</v>
      </c>
    </row>
    <row r="980" spans="29:47" x14ac:dyDescent="0.2">
      <c r="AC980" s="50"/>
      <c r="AU980" s="201">
        <v>9.7799999999999998E-2</v>
      </c>
    </row>
    <row r="981" spans="29:47" x14ac:dyDescent="0.2">
      <c r="AC981" s="50"/>
      <c r="AU981" s="201">
        <v>9.7900000000000001E-2</v>
      </c>
    </row>
    <row r="982" spans="29:47" x14ac:dyDescent="0.2">
      <c r="AC982" s="50"/>
      <c r="AU982" s="201">
        <v>9.8000000000000004E-2</v>
      </c>
    </row>
    <row r="983" spans="29:47" x14ac:dyDescent="0.2">
      <c r="AC983" s="50"/>
      <c r="AU983" s="201">
        <v>9.8100000000000007E-2</v>
      </c>
    </row>
    <row r="984" spans="29:47" x14ac:dyDescent="0.2">
      <c r="AC984" s="50"/>
      <c r="AU984" s="201">
        <v>9.8199999999999996E-2</v>
      </c>
    </row>
    <row r="985" spans="29:47" x14ac:dyDescent="0.2">
      <c r="AC985" s="50"/>
      <c r="AU985" s="201">
        <v>9.8299999999999998E-2</v>
      </c>
    </row>
    <row r="986" spans="29:47" x14ac:dyDescent="0.2">
      <c r="AC986" s="50"/>
      <c r="AU986" s="201">
        <v>9.8400000000000001E-2</v>
      </c>
    </row>
    <row r="987" spans="29:47" x14ac:dyDescent="0.2">
      <c r="AC987" s="50"/>
      <c r="AU987" s="201">
        <v>9.8500000000000004E-2</v>
      </c>
    </row>
    <row r="988" spans="29:47" x14ac:dyDescent="0.2">
      <c r="AC988" s="50"/>
      <c r="AU988" s="201">
        <v>9.8599999999999993E-2</v>
      </c>
    </row>
    <row r="989" spans="29:47" x14ac:dyDescent="0.2">
      <c r="AC989" s="50"/>
      <c r="AU989" s="201">
        <v>9.8699999999999996E-2</v>
      </c>
    </row>
    <row r="990" spans="29:47" x14ac:dyDescent="0.2">
      <c r="AC990" s="50"/>
      <c r="AU990" s="201">
        <v>9.8799999999999999E-2</v>
      </c>
    </row>
    <row r="991" spans="29:47" x14ac:dyDescent="0.2">
      <c r="AC991" s="50"/>
      <c r="AU991" s="201">
        <v>9.8900000000000002E-2</v>
      </c>
    </row>
    <row r="992" spans="29:47" x14ac:dyDescent="0.2">
      <c r="AC992" s="50"/>
      <c r="AU992" s="201">
        <v>9.9000000000000005E-2</v>
      </c>
    </row>
    <row r="993" spans="29:47" x14ac:dyDescent="0.2">
      <c r="AC993" s="50"/>
      <c r="AU993" s="201">
        <v>9.9099999999999994E-2</v>
      </c>
    </row>
    <row r="994" spans="29:47" x14ac:dyDescent="0.2">
      <c r="AC994" s="50"/>
      <c r="AU994" s="201">
        <v>9.9199999999999997E-2</v>
      </c>
    </row>
    <row r="995" spans="29:47" x14ac:dyDescent="0.2">
      <c r="AC995" s="50"/>
      <c r="AU995" s="201">
        <v>9.9299999999999999E-2</v>
      </c>
    </row>
    <row r="996" spans="29:47" x14ac:dyDescent="0.2">
      <c r="AC996" s="50"/>
      <c r="AU996" s="201">
        <v>9.9400000000000002E-2</v>
      </c>
    </row>
    <row r="997" spans="29:47" x14ac:dyDescent="0.2">
      <c r="AC997" s="50"/>
      <c r="AU997" s="201">
        <v>9.9500000000000005E-2</v>
      </c>
    </row>
    <row r="998" spans="29:47" x14ac:dyDescent="0.2">
      <c r="AC998" s="50"/>
      <c r="AU998" s="201">
        <v>9.9599999999999994E-2</v>
      </c>
    </row>
    <row r="999" spans="29:47" x14ac:dyDescent="0.2">
      <c r="AC999" s="50"/>
      <c r="AU999" s="201">
        <v>9.9699999999999997E-2</v>
      </c>
    </row>
    <row r="1000" spans="29:47" x14ac:dyDescent="0.2">
      <c r="AC1000" s="50"/>
      <c r="AU1000" s="201">
        <v>9.98E-2</v>
      </c>
    </row>
    <row r="1001" spans="29:47" x14ac:dyDescent="0.2">
      <c r="AC1001" s="50"/>
      <c r="AU1001" s="201">
        <v>9.9900000000000003E-2</v>
      </c>
    </row>
    <row r="1002" spans="29:47" x14ac:dyDescent="0.2">
      <c r="AC1002" s="50"/>
      <c r="AU1002" s="201">
        <v>0.1</v>
      </c>
    </row>
    <row r="1003" spans="29:47" x14ac:dyDescent="0.2">
      <c r="AC1003" s="50"/>
      <c r="AU1003" s="201">
        <v>0.10009999999999999</v>
      </c>
    </row>
    <row r="1004" spans="29:47" x14ac:dyDescent="0.2">
      <c r="AC1004" s="50"/>
      <c r="AU1004" s="201">
        <v>0.1002</v>
      </c>
    </row>
    <row r="1005" spans="29:47" x14ac:dyDescent="0.2">
      <c r="AC1005" s="50"/>
      <c r="AU1005" s="201">
        <v>0.1003</v>
      </c>
    </row>
    <row r="1006" spans="29:47" x14ac:dyDescent="0.2">
      <c r="AC1006" s="50"/>
      <c r="AU1006" s="201">
        <v>0.1004</v>
      </c>
    </row>
    <row r="1007" spans="29:47" x14ac:dyDescent="0.2">
      <c r="AC1007" s="50"/>
      <c r="AU1007" s="201">
        <v>0.10050000000000001</v>
      </c>
    </row>
    <row r="1008" spans="29:47" x14ac:dyDescent="0.2">
      <c r="AC1008" s="50"/>
      <c r="AU1008" s="201">
        <v>0.10059999999999999</v>
      </c>
    </row>
    <row r="1009" spans="29:47" x14ac:dyDescent="0.2">
      <c r="AC1009" s="50"/>
      <c r="AU1009" s="201">
        <v>0.1007</v>
      </c>
    </row>
    <row r="1010" spans="29:47" x14ac:dyDescent="0.2">
      <c r="AC1010" s="50"/>
      <c r="AU1010" s="201">
        <v>0.1008</v>
      </c>
    </row>
    <row r="1011" spans="29:47" x14ac:dyDescent="0.2">
      <c r="AC1011" s="50"/>
      <c r="AU1011" s="201">
        <v>0.1009</v>
      </c>
    </row>
    <row r="1012" spans="29:47" x14ac:dyDescent="0.2">
      <c r="AC1012" s="50"/>
      <c r="AU1012" s="201">
        <v>0.10100000000000001</v>
      </c>
    </row>
    <row r="1013" spans="29:47" x14ac:dyDescent="0.2">
      <c r="AC1013" s="50"/>
      <c r="AU1013" s="201">
        <v>0.1011</v>
      </c>
    </row>
    <row r="1014" spans="29:47" x14ac:dyDescent="0.2">
      <c r="AC1014" s="50"/>
      <c r="AU1014" s="201">
        <v>0.1012</v>
      </c>
    </row>
    <row r="1015" spans="29:47" x14ac:dyDescent="0.2">
      <c r="AC1015" s="50"/>
      <c r="AU1015" s="201">
        <v>0.1013</v>
      </c>
    </row>
    <row r="1016" spans="29:47" x14ac:dyDescent="0.2">
      <c r="AC1016" s="50"/>
      <c r="AU1016" s="201">
        <v>0.1014</v>
      </c>
    </row>
    <row r="1017" spans="29:47" x14ac:dyDescent="0.2">
      <c r="AC1017" s="50"/>
      <c r="AU1017" s="201">
        <v>0.10150000000000001</v>
      </c>
    </row>
    <row r="1018" spans="29:47" x14ac:dyDescent="0.2">
      <c r="AC1018" s="50"/>
      <c r="AU1018" s="201">
        <v>0.1016</v>
      </c>
    </row>
    <row r="1019" spans="29:47" x14ac:dyDescent="0.2">
      <c r="AC1019" s="50"/>
      <c r="AU1019" s="201">
        <v>0.1017</v>
      </c>
    </row>
    <row r="1020" spans="29:47" x14ac:dyDescent="0.2">
      <c r="AC1020" s="50"/>
      <c r="AU1020" s="201">
        <v>0.1018</v>
      </c>
    </row>
    <row r="1021" spans="29:47" x14ac:dyDescent="0.2">
      <c r="AC1021" s="50"/>
      <c r="AU1021" s="201">
        <v>0.1019</v>
      </c>
    </row>
    <row r="1022" spans="29:47" x14ac:dyDescent="0.2">
      <c r="AC1022" s="50"/>
      <c r="AU1022" s="201">
        <v>0.10199999999999999</v>
      </c>
    </row>
    <row r="1023" spans="29:47" x14ac:dyDescent="0.2">
      <c r="AC1023" s="50"/>
      <c r="AU1023" s="201">
        <v>0.1021</v>
      </c>
    </row>
    <row r="1024" spans="29:47" x14ac:dyDescent="0.2">
      <c r="AC1024" s="50"/>
      <c r="AU1024" s="201">
        <v>0.1022</v>
      </c>
    </row>
    <row r="1025" spans="29:47" x14ac:dyDescent="0.2">
      <c r="AC1025" s="50"/>
      <c r="AU1025" s="201">
        <v>0.1023</v>
      </c>
    </row>
    <row r="1026" spans="29:47" x14ac:dyDescent="0.2">
      <c r="AC1026" s="50"/>
      <c r="AU1026" s="201">
        <v>0.1024</v>
      </c>
    </row>
    <row r="1027" spans="29:47" x14ac:dyDescent="0.2">
      <c r="AC1027" s="50"/>
      <c r="AU1027" s="201">
        <v>0.10249999999999999</v>
      </c>
    </row>
    <row r="1028" spans="29:47" x14ac:dyDescent="0.2">
      <c r="AC1028" s="50"/>
      <c r="AU1028" s="201">
        <v>0.1026</v>
      </c>
    </row>
    <row r="1029" spans="29:47" x14ac:dyDescent="0.2">
      <c r="AC1029" s="50"/>
      <c r="AU1029" s="201">
        <v>0.1027</v>
      </c>
    </row>
    <row r="1030" spans="29:47" x14ac:dyDescent="0.2">
      <c r="AC1030" s="50"/>
      <c r="AU1030" s="201">
        <v>0.1028</v>
      </c>
    </row>
    <row r="1031" spans="29:47" x14ac:dyDescent="0.2">
      <c r="AC1031" s="50"/>
      <c r="AU1031" s="201">
        <v>0.10290000000000001</v>
      </c>
    </row>
    <row r="1032" spans="29:47" x14ac:dyDescent="0.2">
      <c r="AC1032" s="50"/>
      <c r="AU1032" s="201">
        <v>0.10299999999999999</v>
      </c>
    </row>
    <row r="1033" spans="29:47" x14ac:dyDescent="0.2">
      <c r="AC1033" s="50"/>
      <c r="AU1033" s="201">
        <v>0.1031</v>
      </c>
    </row>
    <row r="1034" spans="29:47" x14ac:dyDescent="0.2">
      <c r="AC1034" s="50"/>
      <c r="AU1034" s="201">
        <v>0.1032</v>
      </c>
    </row>
    <row r="1035" spans="29:47" x14ac:dyDescent="0.2">
      <c r="AC1035" s="50"/>
      <c r="AU1035" s="201">
        <v>0.1033</v>
      </c>
    </row>
    <row r="1036" spans="29:47" x14ac:dyDescent="0.2">
      <c r="AC1036" s="50"/>
      <c r="AU1036" s="201">
        <v>0.10340000000000001</v>
      </c>
    </row>
    <row r="1037" spans="29:47" x14ac:dyDescent="0.2">
      <c r="AC1037" s="50"/>
      <c r="AU1037" s="201">
        <v>0.10349999999999999</v>
      </c>
    </row>
    <row r="1038" spans="29:47" x14ac:dyDescent="0.2">
      <c r="AC1038" s="50"/>
      <c r="AU1038" s="201">
        <v>0.1036</v>
      </c>
    </row>
    <row r="1039" spans="29:47" x14ac:dyDescent="0.2">
      <c r="AC1039" s="50"/>
      <c r="AU1039" s="201">
        <v>0.1037</v>
      </c>
    </row>
    <row r="1040" spans="29:47" x14ac:dyDescent="0.2">
      <c r="AC1040" s="50"/>
      <c r="AU1040" s="201">
        <v>0.1038</v>
      </c>
    </row>
    <row r="1041" spans="29:47" x14ac:dyDescent="0.2">
      <c r="AC1041" s="50"/>
      <c r="AU1041" s="201">
        <v>0.10390000000000001</v>
      </c>
    </row>
    <row r="1042" spans="29:47" x14ac:dyDescent="0.2">
      <c r="AC1042" s="50"/>
      <c r="AU1042" s="201">
        <v>0.104</v>
      </c>
    </row>
    <row r="1043" spans="29:47" x14ac:dyDescent="0.2">
      <c r="AC1043" s="50"/>
      <c r="AU1043" s="201">
        <v>0.1041</v>
      </c>
    </row>
    <row r="1044" spans="29:47" x14ac:dyDescent="0.2">
      <c r="AC1044" s="50"/>
      <c r="AU1044" s="201">
        <v>0.1042</v>
      </c>
    </row>
    <row r="1045" spans="29:47" x14ac:dyDescent="0.2">
      <c r="AC1045" s="50"/>
      <c r="AU1045" s="201">
        <v>0.1043</v>
      </c>
    </row>
    <row r="1046" spans="29:47" x14ac:dyDescent="0.2">
      <c r="AC1046" s="50"/>
      <c r="AU1046" s="201">
        <v>0.10440000000000001</v>
      </c>
    </row>
    <row r="1047" spans="29:47" x14ac:dyDescent="0.2">
      <c r="AC1047" s="50"/>
      <c r="AU1047" s="201">
        <v>0.1045</v>
      </c>
    </row>
    <row r="1048" spans="29:47" x14ac:dyDescent="0.2">
      <c r="AC1048" s="50"/>
      <c r="AU1048" s="201">
        <v>0.1046</v>
      </c>
    </row>
    <row r="1049" spans="29:47" x14ac:dyDescent="0.2">
      <c r="AC1049" s="50"/>
      <c r="AU1049" s="201">
        <v>0.1047</v>
      </c>
    </row>
    <row r="1050" spans="29:47" x14ac:dyDescent="0.2">
      <c r="AC1050" s="50"/>
      <c r="AU1050" s="201">
        <v>0.1048</v>
      </c>
    </row>
    <row r="1051" spans="29:47" x14ac:dyDescent="0.2">
      <c r="AC1051" s="50"/>
      <c r="AU1051" s="201">
        <v>0.10489999999999999</v>
      </c>
    </row>
    <row r="1052" spans="29:47" x14ac:dyDescent="0.2">
      <c r="AC1052" s="50"/>
      <c r="AU1052" s="201">
        <v>0.105</v>
      </c>
    </row>
    <row r="1053" spans="29:47" x14ac:dyDescent="0.2">
      <c r="AC1053" s="50"/>
      <c r="AU1053" s="201">
        <v>0.1051</v>
      </c>
    </row>
    <row r="1054" spans="29:47" x14ac:dyDescent="0.2">
      <c r="AC1054" s="50"/>
      <c r="AU1054" s="201">
        <v>0.1052</v>
      </c>
    </row>
    <row r="1055" spans="29:47" x14ac:dyDescent="0.2">
      <c r="AC1055" s="50"/>
      <c r="AU1055" s="201">
        <v>0.1053</v>
      </c>
    </row>
    <row r="1056" spans="29:47" x14ac:dyDescent="0.2">
      <c r="AC1056" s="50"/>
      <c r="AU1056" s="201">
        <v>0.10539999999999999</v>
      </c>
    </row>
    <row r="1057" spans="29:47" x14ac:dyDescent="0.2">
      <c r="AC1057" s="50"/>
      <c r="AU1057" s="201">
        <v>0.1055</v>
      </c>
    </row>
    <row r="1058" spans="29:47" x14ac:dyDescent="0.2">
      <c r="AC1058" s="50"/>
      <c r="AU1058" s="201">
        <v>0.1056</v>
      </c>
    </row>
    <row r="1059" spans="29:47" x14ac:dyDescent="0.2">
      <c r="AC1059" s="50"/>
      <c r="AU1059" s="201">
        <v>0.1057</v>
      </c>
    </row>
    <row r="1060" spans="29:47" x14ac:dyDescent="0.2">
      <c r="AC1060" s="50"/>
      <c r="AU1060" s="201">
        <v>0.10580000000000001</v>
      </c>
    </row>
    <row r="1061" spans="29:47" x14ac:dyDescent="0.2">
      <c r="AC1061" s="50"/>
      <c r="AU1061" s="201">
        <v>0.10589999999999999</v>
      </c>
    </row>
    <row r="1062" spans="29:47" x14ac:dyDescent="0.2">
      <c r="AC1062" s="50"/>
      <c r="AU1062" s="201">
        <v>0.106</v>
      </c>
    </row>
    <row r="1063" spans="29:47" x14ac:dyDescent="0.2">
      <c r="AC1063" s="50"/>
      <c r="AU1063" s="201">
        <v>0.1061</v>
      </c>
    </row>
    <row r="1064" spans="29:47" x14ac:dyDescent="0.2">
      <c r="AC1064" s="50"/>
      <c r="AU1064" s="201">
        <v>0.1062</v>
      </c>
    </row>
    <row r="1065" spans="29:47" x14ac:dyDescent="0.2">
      <c r="AC1065" s="50"/>
      <c r="AU1065" s="201">
        <v>0.10630000000000001</v>
      </c>
    </row>
    <row r="1066" spans="29:47" x14ac:dyDescent="0.2">
      <c r="AC1066" s="50"/>
      <c r="AU1066" s="201">
        <v>0.10639999999999999</v>
      </c>
    </row>
    <row r="1067" spans="29:47" x14ac:dyDescent="0.2">
      <c r="AC1067" s="50"/>
      <c r="AU1067" s="201">
        <v>0.1065</v>
      </c>
    </row>
    <row r="1068" spans="29:47" x14ac:dyDescent="0.2">
      <c r="AC1068" s="50"/>
      <c r="AU1068" s="201">
        <v>0.1066</v>
      </c>
    </row>
    <row r="1069" spans="29:47" x14ac:dyDescent="0.2">
      <c r="AC1069" s="50"/>
      <c r="AU1069" s="201">
        <v>0.1067</v>
      </c>
    </row>
    <row r="1070" spans="29:47" x14ac:dyDescent="0.2">
      <c r="AC1070" s="50"/>
      <c r="AU1070" s="201">
        <v>0.10680000000000001</v>
      </c>
    </row>
    <row r="1071" spans="29:47" x14ac:dyDescent="0.2">
      <c r="AC1071" s="50"/>
      <c r="AU1071" s="201">
        <v>0.1069</v>
      </c>
    </row>
    <row r="1072" spans="29:47" x14ac:dyDescent="0.2">
      <c r="AC1072" s="50"/>
      <c r="AU1072" s="201">
        <v>0.107</v>
      </c>
    </row>
    <row r="1073" spans="29:47" x14ac:dyDescent="0.2">
      <c r="AC1073" s="50"/>
      <c r="AU1073" s="201">
        <v>0.1071</v>
      </c>
    </row>
    <row r="1074" spans="29:47" x14ac:dyDescent="0.2">
      <c r="AC1074" s="50"/>
      <c r="AU1074" s="201">
        <v>0.1072</v>
      </c>
    </row>
    <row r="1075" spans="29:47" x14ac:dyDescent="0.2">
      <c r="AC1075" s="50"/>
      <c r="AU1075" s="201">
        <v>0.10730000000000001</v>
      </c>
    </row>
    <row r="1076" spans="29:47" x14ac:dyDescent="0.2">
      <c r="AC1076" s="50"/>
      <c r="AU1076" s="201">
        <v>0.1074</v>
      </c>
    </row>
    <row r="1077" spans="29:47" x14ac:dyDescent="0.2">
      <c r="AC1077" s="50"/>
      <c r="AU1077" s="201">
        <v>0.1075</v>
      </c>
    </row>
    <row r="1078" spans="29:47" x14ac:dyDescent="0.2">
      <c r="AC1078" s="50"/>
      <c r="AU1078" s="201">
        <v>0.1076</v>
      </c>
    </row>
    <row r="1079" spans="29:47" x14ac:dyDescent="0.2">
      <c r="AC1079" s="50"/>
      <c r="AU1079" s="201">
        <v>0.1077</v>
      </c>
    </row>
    <row r="1080" spans="29:47" x14ac:dyDescent="0.2">
      <c r="AC1080" s="50"/>
      <c r="AU1080" s="201">
        <v>0.10780000000000001</v>
      </c>
    </row>
    <row r="1081" spans="29:47" x14ac:dyDescent="0.2">
      <c r="AC1081" s="50"/>
      <c r="AU1081" s="201">
        <v>0.1079</v>
      </c>
    </row>
    <row r="1082" spans="29:47" x14ac:dyDescent="0.2">
      <c r="AC1082" s="50"/>
      <c r="AU1082" s="201">
        <v>0.108</v>
      </c>
    </row>
    <row r="1083" spans="29:47" x14ac:dyDescent="0.2">
      <c r="AC1083" s="50"/>
      <c r="AU1083" s="201">
        <v>0.1081</v>
      </c>
    </row>
    <row r="1084" spans="29:47" x14ac:dyDescent="0.2">
      <c r="AC1084" s="50"/>
      <c r="AU1084" s="201">
        <v>0.1082</v>
      </c>
    </row>
    <row r="1085" spans="29:47" x14ac:dyDescent="0.2">
      <c r="AC1085" s="50"/>
      <c r="AU1085" s="201">
        <v>0.10829999999999999</v>
      </c>
    </row>
    <row r="1086" spans="29:47" x14ac:dyDescent="0.2">
      <c r="AC1086" s="50"/>
      <c r="AU1086" s="201">
        <v>0.1084</v>
      </c>
    </row>
    <row r="1087" spans="29:47" x14ac:dyDescent="0.2">
      <c r="AC1087" s="50"/>
      <c r="AU1087" s="201">
        <v>0.1085</v>
      </c>
    </row>
    <row r="1088" spans="29:47" x14ac:dyDescent="0.2">
      <c r="AC1088" s="50"/>
      <c r="AU1088" s="201">
        <v>0.1086</v>
      </c>
    </row>
    <row r="1089" spans="29:47" x14ac:dyDescent="0.2">
      <c r="AC1089" s="50"/>
      <c r="AU1089" s="201">
        <v>0.1087</v>
      </c>
    </row>
    <row r="1090" spans="29:47" x14ac:dyDescent="0.2">
      <c r="AC1090" s="50"/>
      <c r="AU1090" s="201">
        <v>0.10879999999999999</v>
      </c>
    </row>
    <row r="1091" spans="29:47" x14ac:dyDescent="0.2">
      <c r="AC1091" s="50"/>
      <c r="AU1091" s="201">
        <v>0.1089</v>
      </c>
    </row>
    <row r="1092" spans="29:47" x14ac:dyDescent="0.2">
      <c r="AC1092" s="50"/>
      <c r="AU1092" s="201">
        <v>0.109</v>
      </c>
    </row>
    <row r="1093" spans="29:47" x14ac:dyDescent="0.2">
      <c r="AC1093" s="50"/>
      <c r="AU1093" s="201">
        <v>0.1091</v>
      </c>
    </row>
    <row r="1094" spans="29:47" x14ac:dyDescent="0.2">
      <c r="AC1094" s="50"/>
      <c r="AU1094" s="201">
        <v>0.10920000000000001</v>
      </c>
    </row>
    <row r="1095" spans="29:47" x14ac:dyDescent="0.2">
      <c r="AC1095" s="50"/>
      <c r="AU1095" s="201">
        <v>0.10929999999999999</v>
      </c>
    </row>
    <row r="1096" spans="29:47" x14ac:dyDescent="0.2">
      <c r="AC1096" s="50"/>
      <c r="AU1096" s="201">
        <v>0.1094</v>
      </c>
    </row>
    <row r="1097" spans="29:47" x14ac:dyDescent="0.2">
      <c r="AC1097" s="50"/>
      <c r="AU1097" s="201">
        <v>0.1095</v>
      </c>
    </row>
    <row r="1098" spans="29:47" x14ac:dyDescent="0.2">
      <c r="AC1098" s="50"/>
      <c r="AU1098" s="201">
        <v>0.1096</v>
      </c>
    </row>
    <row r="1099" spans="29:47" x14ac:dyDescent="0.2">
      <c r="AC1099" s="50"/>
      <c r="AU1099" s="201">
        <v>0.10970000000000001</v>
      </c>
    </row>
    <row r="1100" spans="29:47" x14ac:dyDescent="0.2">
      <c r="AC1100" s="50"/>
      <c r="AU1100" s="201">
        <v>0.10979999999999999</v>
      </c>
    </row>
    <row r="1101" spans="29:47" x14ac:dyDescent="0.2">
      <c r="AC1101" s="50"/>
      <c r="AU1101" s="201">
        <v>0.1099</v>
      </c>
    </row>
    <row r="1102" spans="29:47" x14ac:dyDescent="0.2">
      <c r="AC1102" s="50"/>
      <c r="AU1102" s="201">
        <v>0.11</v>
      </c>
    </row>
    <row r="1103" spans="29:47" x14ac:dyDescent="0.2">
      <c r="AC1103" s="50"/>
      <c r="AU1103" s="201">
        <v>0.1101</v>
      </c>
    </row>
    <row r="1104" spans="29:47" x14ac:dyDescent="0.2">
      <c r="AC1104" s="50"/>
      <c r="AU1104" s="201">
        <v>0.11020000000000001</v>
      </c>
    </row>
    <row r="1105" spans="29:47" x14ac:dyDescent="0.2">
      <c r="AC1105" s="50"/>
      <c r="AU1105" s="201">
        <v>0.1103</v>
      </c>
    </row>
    <row r="1106" spans="29:47" x14ac:dyDescent="0.2">
      <c r="AC1106" s="50"/>
      <c r="AU1106" s="201">
        <v>0.1104</v>
      </c>
    </row>
    <row r="1107" spans="29:47" x14ac:dyDescent="0.2">
      <c r="AC1107" s="50"/>
      <c r="AU1107" s="201">
        <v>0.1105</v>
      </c>
    </row>
    <row r="1108" spans="29:47" x14ac:dyDescent="0.2">
      <c r="AC1108" s="50"/>
      <c r="AU1108" s="201">
        <v>0.1106</v>
      </c>
    </row>
    <row r="1109" spans="29:47" x14ac:dyDescent="0.2">
      <c r="AC1109" s="50"/>
      <c r="AU1109" s="201">
        <v>0.11070000000000001</v>
      </c>
    </row>
    <row r="1110" spans="29:47" x14ac:dyDescent="0.2">
      <c r="AC1110" s="50"/>
      <c r="AU1110" s="201">
        <v>0.1108</v>
      </c>
    </row>
    <row r="1111" spans="29:47" x14ac:dyDescent="0.2">
      <c r="AC1111" s="50"/>
      <c r="AU1111" s="201">
        <v>0.1109</v>
      </c>
    </row>
    <row r="1112" spans="29:47" x14ac:dyDescent="0.2">
      <c r="AC1112" s="50"/>
      <c r="AU1112" s="201">
        <v>0.111</v>
      </c>
    </row>
    <row r="1113" spans="29:47" x14ac:dyDescent="0.2">
      <c r="AC1113" s="50"/>
      <c r="AU1113" s="201">
        <v>0.1111</v>
      </c>
    </row>
    <row r="1114" spans="29:47" x14ac:dyDescent="0.2">
      <c r="AC1114" s="50"/>
      <c r="AU1114" s="201">
        <v>0.11119999999999999</v>
      </c>
    </row>
    <row r="1115" spans="29:47" x14ac:dyDescent="0.2">
      <c r="AC1115" s="50"/>
      <c r="AU1115" s="201">
        <v>0.1113</v>
      </c>
    </row>
    <row r="1116" spans="29:47" x14ac:dyDescent="0.2">
      <c r="AC1116" s="50"/>
      <c r="AU1116" s="201">
        <v>0.1114</v>
      </c>
    </row>
    <row r="1117" spans="29:47" x14ac:dyDescent="0.2">
      <c r="AC1117" s="50"/>
      <c r="AU1117" s="201">
        <v>0.1115</v>
      </c>
    </row>
    <row r="1118" spans="29:47" x14ac:dyDescent="0.2">
      <c r="AC1118" s="50"/>
      <c r="AU1118" s="201">
        <v>0.1116</v>
      </c>
    </row>
    <row r="1119" spans="29:47" x14ac:dyDescent="0.2">
      <c r="AC1119" s="50"/>
      <c r="AU1119" s="201">
        <v>0.11169999999999999</v>
      </c>
    </row>
    <row r="1120" spans="29:47" x14ac:dyDescent="0.2">
      <c r="AC1120" s="50"/>
      <c r="AU1120" s="201">
        <v>0.1118</v>
      </c>
    </row>
    <row r="1121" spans="29:47" x14ac:dyDescent="0.2">
      <c r="AC1121" s="50"/>
      <c r="AU1121" s="201">
        <v>0.1119</v>
      </c>
    </row>
    <row r="1122" spans="29:47" x14ac:dyDescent="0.2">
      <c r="AC1122" s="50"/>
      <c r="AU1122" s="201">
        <v>0.112</v>
      </c>
    </row>
    <row r="1123" spans="29:47" x14ac:dyDescent="0.2">
      <c r="AC1123" s="50"/>
      <c r="AU1123" s="201">
        <v>0.11210000000000001</v>
      </c>
    </row>
    <row r="1124" spans="29:47" x14ac:dyDescent="0.2">
      <c r="AC1124" s="50"/>
      <c r="AU1124" s="201">
        <v>0.11219999999999999</v>
      </c>
    </row>
    <row r="1125" spans="29:47" x14ac:dyDescent="0.2">
      <c r="AC1125" s="50"/>
      <c r="AU1125" s="201">
        <v>0.1123</v>
      </c>
    </row>
    <row r="1126" spans="29:47" x14ac:dyDescent="0.2">
      <c r="AC1126" s="50"/>
      <c r="AU1126" s="201">
        <v>0.1124</v>
      </c>
    </row>
    <row r="1127" spans="29:47" x14ac:dyDescent="0.2">
      <c r="AC1127" s="50"/>
      <c r="AU1127" s="201">
        <v>0.1125</v>
      </c>
    </row>
    <row r="1128" spans="29:47" x14ac:dyDescent="0.2">
      <c r="AC1128" s="50"/>
      <c r="AU1128" s="201">
        <v>0.11260000000000001</v>
      </c>
    </row>
    <row r="1129" spans="29:47" x14ac:dyDescent="0.2">
      <c r="AC1129" s="50"/>
      <c r="AU1129" s="201">
        <v>0.11269999999999999</v>
      </c>
    </row>
    <row r="1130" spans="29:47" x14ac:dyDescent="0.2">
      <c r="AC1130" s="50"/>
      <c r="AU1130" s="201">
        <v>0.1128</v>
      </c>
    </row>
    <row r="1131" spans="29:47" x14ac:dyDescent="0.2">
      <c r="AC1131" s="50"/>
      <c r="AU1131" s="201">
        <v>0.1129</v>
      </c>
    </row>
    <row r="1132" spans="29:47" x14ac:dyDescent="0.2">
      <c r="AC1132" s="50"/>
      <c r="AU1132" s="201">
        <v>0.113</v>
      </c>
    </row>
    <row r="1133" spans="29:47" x14ac:dyDescent="0.2">
      <c r="AC1133" s="50"/>
      <c r="AU1133" s="201">
        <v>0.11310000000000001</v>
      </c>
    </row>
    <row r="1134" spans="29:47" x14ac:dyDescent="0.2">
      <c r="AC1134" s="50"/>
      <c r="AU1134" s="201">
        <v>0.1132</v>
      </c>
    </row>
    <row r="1135" spans="29:47" x14ac:dyDescent="0.2">
      <c r="AC1135" s="50"/>
      <c r="AU1135" s="201">
        <v>0.1133</v>
      </c>
    </row>
    <row r="1136" spans="29:47" x14ac:dyDescent="0.2">
      <c r="AC1136" s="50"/>
      <c r="AU1136" s="201">
        <v>0.1134</v>
      </c>
    </row>
    <row r="1137" spans="29:47" x14ac:dyDescent="0.2">
      <c r="AC1137" s="50"/>
      <c r="AU1137" s="201">
        <v>0.1135</v>
      </c>
    </row>
    <row r="1138" spans="29:47" x14ac:dyDescent="0.2">
      <c r="AC1138" s="50"/>
      <c r="AU1138" s="201">
        <v>0.11360000000000001</v>
      </c>
    </row>
    <row r="1139" spans="29:47" x14ac:dyDescent="0.2">
      <c r="AC1139" s="50"/>
      <c r="AU1139" s="201">
        <v>0.1137</v>
      </c>
    </row>
    <row r="1140" spans="29:47" x14ac:dyDescent="0.2">
      <c r="AC1140" s="50"/>
      <c r="AU1140" s="201">
        <v>0.1138</v>
      </c>
    </row>
    <row r="1141" spans="29:47" x14ac:dyDescent="0.2">
      <c r="AC1141" s="50"/>
      <c r="AU1141" s="201">
        <v>0.1139</v>
      </c>
    </row>
    <row r="1142" spans="29:47" x14ac:dyDescent="0.2">
      <c r="AC1142" s="50"/>
      <c r="AU1142" s="201">
        <v>0.114</v>
      </c>
    </row>
    <row r="1143" spans="29:47" x14ac:dyDescent="0.2">
      <c r="AC1143" s="50"/>
      <c r="AU1143" s="201">
        <v>0.11409999999999999</v>
      </c>
    </row>
    <row r="1144" spans="29:47" x14ac:dyDescent="0.2">
      <c r="AC1144" s="50"/>
      <c r="AU1144" s="201">
        <v>0.1142</v>
      </c>
    </row>
    <row r="1145" spans="29:47" x14ac:dyDescent="0.2">
      <c r="AC1145" s="50"/>
      <c r="AU1145" s="201">
        <v>0.1143</v>
      </c>
    </row>
    <row r="1146" spans="29:47" x14ac:dyDescent="0.2">
      <c r="AC1146" s="50"/>
      <c r="AU1146" s="201">
        <v>0.1144</v>
      </c>
    </row>
    <row r="1147" spans="29:47" x14ac:dyDescent="0.2">
      <c r="AC1147" s="50"/>
      <c r="AU1147" s="201">
        <v>0.1145</v>
      </c>
    </row>
    <row r="1148" spans="29:47" x14ac:dyDescent="0.2">
      <c r="AC1148" s="50"/>
      <c r="AU1148" s="201">
        <v>0.11459999999999999</v>
      </c>
    </row>
    <row r="1149" spans="29:47" x14ac:dyDescent="0.2">
      <c r="AC1149" s="50"/>
      <c r="AU1149" s="201">
        <v>0.1147</v>
      </c>
    </row>
    <row r="1150" spans="29:47" x14ac:dyDescent="0.2">
      <c r="AC1150" s="50"/>
      <c r="AU1150" s="201">
        <v>0.1148</v>
      </c>
    </row>
    <row r="1151" spans="29:47" x14ac:dyDescent="0.2">
      <c r="AC1151" s="50"/>
      <c r="AU1151" s="201">
        <v>0.1149</v>
      </c>
    </row>
    <row r="1152" spans="29:47" x14ac:dyDescent="0.2">
      <c r="AC1152" s="50"/>
      <c r="AU1152" s="201">
        <v>0.115</v>
      </c>
    </row>
    <row r="1153" spans="29:47" x14ac:dyDescent="0.2">
      <c r="AC1153" s="50"/>
      <c r="AU1153" s="201">
        <v>0.11509999999999999</v>
      </c>
    </row>
    <row r="1154" spans="29:47" x14ac:dyDescent="0.2">
      <c r="AC1154" s="50"/>
      <c r="AU1154" s="201">
        <v>0.1152</v>
      </c>
    </row>
    <row r="1155" spans="29:47" x14ac:dyDescent="0.2">
      <c r="AC1155" s="50"/>
      <c r="AU1155" s="201">
        <v>0.1153</v>
      </c>
    </row>
    <row r="1156" spans="29:47" x14ac:dyDescent="0.2">
      <c r="AC1156" s="50"/>
      <c r="AU1156" s="201">
        <v>0.1154</v>
      </c>
    </row>
    <row r="1157" spans="29:47" x14ac:dyDescent="0.2">
      <c r="AC1157" s="50"/>
      <c r="AU1157" s="201">
        <v>0.11550000000000001</v>
      </c>
    </row>
    <row r="1158" spans="29:47" x14ac:dyDescent="0.2">
      <c r="AC1158" s="50"/>
      <c r="AU1158" s="201">
        <v>0.11559999999999999</v>
      </c>
    </row>
    <row r="1159" spans="29:47" x14ac:dyDescent="0.2">
      <c r="AC1159" s="50"/>
      <c r="AU1159" s="201">
        <v>0.1157</v>
      </c>
    </row>
    <row r="1160" spans="29:47" x14ac:dyDescent="0.2">
      <c r="AC1160" s="50"/>
      <c r="AU1160" s="201">
        <v>0.1158</v>
      </c>
    </row>
    <row r="1161" spans="29:47" x14ac:dyDescent="0.2">
      <c r="AC1161" s="50"/>
      <c r="AU1161" s="201">
        <v>0.1159</v>
      </c>
    </row>
    <row r="1162" spans="29:47" x14ac:dyDescent="0.2">
      <c r="AC1162" s="50"/>
      <c r="AU1162" s="201">
        <v>0.11600000000000001</v>
      </c>
    </row>
    <row r="1163" spans="29:47" x14ac:dyDescent="0.2">
      <c r="AC1163" s="50"/>
      <c r="AU1163" s="201">
        <v>0.11609999999999999</v>
      </c>
    </row>
    <row r="1164" spans="29:47" x14ac:dyDescent="0.2">
      <c r="AC1164" s="50"/>
      <c r="AU1164" s="201">
        <v>0.1162</v>
      </c>
    </row>
    <row r="1165" spans="29:47" x14ac:dyDescent="0.2">
      <c r="AC1165" s="50"/>
      <c r="AU1165" s="201">
        <v>0.1163</v>
      </c>
    </row>
    <row r="1166" spans="29:47" x14ac:dyDescent="0.2">
      <c r="AC1166" s="50"/>
      <c r="AU1166" s="201">
        <v>0.1164</v>
      </c>
    </row>
    <row r="1167" spans="29:47" x14ac:dyDescent="0.2">
      <c r="AC1167" s="50"/>
      <c r="AU1167" s="201">
        <v>0.11650000000000001</v>
      </c>
    </row>
    <row r="1168" spans="29:47" x14ac:dyDescent="0.2">
      <c r="AC1168" s="50"/>
      <c r="AU1168" s="201">
        <v>0.1166</v>
      </c>
    </row>
    <row r="1169" spans="29:47" x14ac:dyDescent="0.2">
      <c r="AC1169" s="50"/>
      <c r="AU1169" s="201">
        <v>0.1167</v>
      </c>
    </row>
    <row r="1170" spans="29:47" x14ac:dyDescent="0.2">
      <c r="AC1170" s="50"/>
      <c r="AU1170" s="201">
        <v>0.1168</v>
      </c>
    </row>
    <row r="1171" spans="29:47" x14ac:dyDescent="0.2">
      <c r="AC1171" s="50"/>
      <c r="AU1171" s="201">
        <v>0.1169</v>
      </c>
    </row>
    <row r="1172" spans="29:47" x14ac:dyDescent="0.2">
      <c r="AC1172" s="50"/>
      <c r="AU1172" s="201">
        <v>0.11700000000000001</v>
      </c>
    </row>
    <row r="1173" spans="29:47" x14ac:dyDescent="0.2">
      <c r="AC1173" s="50"/>
      <c r="AU1173" s="201">
        <v>0.1171</v>
      </c>
    </row>
    <row r="1174" spans="29:47" x14ac:dyDescent="0.2">
      <c r="AC1174" s="50"/>
      <c r="AU1174" s="201">
        <v>0.1172</v>
      </c>
    </row>
    <row r="1175" spans="29:47" x14ac:dyDescent="0.2">
      <c r="AC1175" s="50"/>
      <c r="AU1175" s="201">
        <v>0.1173</v>
      </c>
    </row>
    <row r="1176" spans="29:47" x14ac:dyDescent="0.2">
      <c r="AC1176" s="50"/>
      <c r="AU1176" s="201">
        <v>0.1174</v>
      </c>
    </row>
    <row r="1177" spans="29:47" x14ac:dyDescent="0.2">
      <c r="AC1177" s="50"/>
      <c r="AU1177" s="201">
        <v>0.11749999999999999</v>
      </c>
    </row>
    <row r="1178" spans="29:47" x14ac:dyDescent="0.2">
      <c r="AC1178" s="50"/>
      <c r="AU1178" s="201">
        <v>0.1176</v>
      </c>
    </row>
    <row r="1179" spans="29:47" x14ac:dyDescent="0.2">
      <c r="AC1179" s="50"/>
      <c r="AU1179" s="201">
        <v>0.1177</v>
      </c>
    </row>
    <row r="1180" spans="29:47" x14ac:dyDescent="0.2">
      <c r="AC1180" s="50"/>
      <c r="AU1180" s="201">
        <v>0.1178</v>
      </c>
    </row>
    <row r="1181" spans="29:47" x14ac:dyDescent="0.2">
      <c r="AC1181" s="50"/>
      <c r="AU1181" s="201">
        <v>0.1179</v>
      </c>
    </row>
    <row r="1182" spans="29:47" x14ac:dyDescent="0.2">
      <c r="AC1182" s="50"/>
      <c r="AU1182" s="201">
        <v>0.11799999999999999</v>
      </c>
    </row>
    <row r="1183" spans="29:47" x14ac:dyDescent="0.2">
      <c r="AC1183" s="50"/>
      <c r="AU1183" s="201">
        <v>0.1181</v>
      </c>
    </row>
    <row r="1184" spans="29:47" x14ac:dyDescent="0.2">
      <c r="AC1184" s="50"/>
      <c r="AU1184" s="201">
        <v>0.1182</v>
      </c>
    </row>
    <row r="1185" spans="29:47" x14ac:dyDescent="0.2">
      <c r="AC1185" s="50"/>
      <c r="AU1185" s="201">
        <v>0.1183</v>
      </c>
    </row>
    <row r="1186" spans="29:47" x14ac:dyDescent="0.2">
      <c r="AC1186" s="50"/>
      <c r="AU1186" s="201">
        <v>0.11840000000000001</v>
      </c>
    </row>
    <row r="1187" spans="29:47" x14ac:dyDescent="0.2">
      <c r="AC1187" s="50"/>
      <c r="AU1187" s="201">
        <v>0.11849999999999999</v>
      </c>
    </row>
    <row r="1188" spans="29:47" x14ac:dyDescent="0.2">
      <c r="AC1188" s="50"/>
      <c r="AU1188" s="201">
        <v>0.1186</v>
      </c>
    </row>
    <row r="1189" spans="29:47" x14ac:dyDescent="0.2">
      <c r="AC1189" s="50"/>
      <c r="AU1189" s="201">
        <v>0.1187</v>
      </c>
    </row>
    <row r="1190" spans="29:47" x14ac:dyDescent="0.2">
      <c r="AC1190" s="50"/>
      <c r="AU1190" s="201">
        <v>0.1188</v>
      </c>
    </row>
    <row r="1191" spans="29:47" x14ac:dyDescent="0.2">
      <c r="AC1191" s="50"/>
      <c r="AU1191" s="201">
        <v>0.11890000000000001</v>
      </c>
    </row>
    <row r="1192" spans="29:47" x14ac:dyDescent="0.2">
      <c r="AC1192" s="50"/>
      <c r="AU1192" s="201">
        <v>0.11899999999999999</v>
      </c>
    </row>
    <row r="1193" spans="29:47" x14ac:dyDescent="0.2">
      <c r="AC1193" s="50"/>
      <c r="AU1193" s="201">
        <v>0.1191</v>
      </c>
    </row>
    <row r="1194" spans="29:47" x14ac:dyDescent="0.2">
      <c r="AC1194" s="50"/>
      <c r="AU1194" s="201">
        <v>0.1192</v>
      </c>
    </row>
    <row r="1195" spans="29:47" x14ac:dyDescent="0.2">
      <c r="AC1195" s="50"/>
      <c r="AU1195" s="201">
        <v>0.1193</v>
      </c>
    </row>
    <row r="1196" spans="29:47" x14ac:dyDescent="0.2">
      <c r="AC1196" s="50"/>
      <c r="AU1196" s="201">
        <v>0.11940000000000001</v>
      </c>
    </row>
    <row r="1197" spans="29:47" x14ac:dyDescent="0.2">
      <c r="AC1197" s="50"/>
      <c r="AU1197" s="201">
        <v>0.1195</v>
      </c>
    </row>
    <row r="1198" spans="29:47" x14ac:dyDescent="0.2">
      <c r="AC1198" s="50"/>
      <c r="AU1198" s="201">
        <v>0.1196</v>
      </c>
    </row>
    <row r="1199" spans="29:47" x14ac:dyDescent="0.2">
      <c r="AC1199" s="50"/>
      <c r="AU1199" s="201">
        <v>0.1197</v>
      </c>
    </row>
    <row r="1200" spans="29:47" x14ac:dyDescent="0.2">
      <c r="AC1200" s="50"/>
      <c r="AU1200" s="201">
        <v>0.1198</v>
      </c>
    </row>
    <row r="1201" spans="29:47" x14ac:dyDescent="0.2">
      <c r="AC1201" s="50"/>
      <c r="AU1201" s="201">
        <v>0.11990000000000001</v>
      </c>
    </row>
    <row r="1202" spans="29:47" x14ac:dyDescent="0.2">
      <c r="AC1202" s="50"/>
      <c r="AU1202" s="201">
        <v>0.12</v>
      </c>
    </row>
    <row r="1203" spans="29:47" x14ac:dyDescent="0.2">
      <c r="AC1203" s="50"/>
      <c r="AU1203" s="201">
        <v>0.1201</v>
      </c>
    </row>
    <row r="1204" spans="29:47" x14ac:dyDescent="0.2">
      <c r="AC1204" s="50"/>
      <c r="AU1204" s="201">
        <v>0.1202</v>
      </c>
    </row>
    <row r="1205" spans="29:47" x14ac:dyDescent="0.2">
      <c r="AC1205" s="50"/>
      <c r="AU1205" s="201">
        <v>0.1203</v>
      </c>
    </row>
    <row r="1206" spans="29:47" x14ac:dyDescent="0.2">
      <c r="AC1206" s="50"/>
      <c r="AU1206" s="201">
        <v>0.12039999999999999</v>
      </c>
    </row>
    <row r="1207" spans="29:47" x14ac:dyDescent="0.2">
      <c r="AC1207" s="50"/>
      <c r="AU1207" s="201">
        <v>0.1205</v>
      </c>
    </row>
    <row r="1208" spans="29:47" x14ac:dyDescent="0.2">
      <c r="AC1208" s="50"/>
      <c r="AU1208" s="201">
        <v>0.1206</v>
      </c>
    </row>
    <row r="1209" spans="29:47" x14ac:dyDescent="0.2">
      <c r="AC1209" s="50"/>
      <c r="AU1209" s="201">
        <v>0.1207</v>
      </c>
    </row>
    <row r="1210" spans="29:47" x14ac:dyDescent="0.2">
      <c r="AC1210" s="50"/>
      <c r="AU1210" s="201">
        <v>0.1208</v>
      </c>
    </row>
    <row r="1211" spans="29:47" x14ac:dyDescent="0.2">
      <c r="AC1211" s="50"/>
      <c r="AU1211" s="201">
        <v>0.12089999999999999</v>
      </c>
    </row>
    <row r="1212" spans="29:47" x14ac:dyDescent="0.2">
      <c r="AC1212" s="50"/>
      <c r="AU1212" s="201">
        <v>0.121</v>
      </c>
    </row>
    <row r="1213" spans="29:47" x14ac:dyDescent="0.2">
      <c r="AC1213" s="50"/>
      <c r="AU1213" s="201">
        <v>0.1211</v>
      </c>
    </row>
    <row r="1214" spans="29:47" x14ac:dyDescent="0.2">
      <c r="AC1214" s="50"/>
      <c r="AU1214" s="201">
        <v>0.1212</v>
      </c>
    </row>
    <row r="1215" spans="29:47" x14ac:dyDescent="0.2">
      <c r="AC1215" s="50"/>
      <c r="AU1215" s="201">
        <v>0.12130000000000001</v>
      </c>
    </row>
    <row r="1216" spans="29:47" x14ac:dyDescent="0.2">
      <c r="AC1216" s="50"/>
      <c r="AU1216" s="201">
        <v>0.12139999999999999</v>
      </c>
    </row>
    <row r="1217" spans="29:47" x14ac:dyDescent="0.2">
      <c r="AC1217" s="50"/>
      <c r="AU1217" s="201">
        <v>0.1215</v>
      </c>
    </row>
    <row r="1218" spans="29:47" x14ac:dyDescent="0.2">
      <c r="AC1218" s="50"/>
      <c r="AU1218" s="201">
        <v>0.1216</v>
      </c>
    </row>
    <row r="1219" spans="29:47" x14ac:dyDescent="0.2">
      <c r="AC1219" s="50"/>
      <c r="AU1219" s="201">
        <v>0.1217</v>
      </c>
    </row>
    <row r="1220" spans="29:47" x14ac:dyDescent="0.2">
      <c r="AC1220" s="50"/>
      <c r="AU1220" s="201">
        <v>0.12180000000000001</v>
      </c>
    </row>
    <row r="1221" spans="29:47" x14ac:dyDescent="0.2">
      <c r="AC1221" s="50"/>
      <c r="AU1221" s="201">
        <v>0.12189999999999999</v>
      </c>
    </row>
    <row r="1222" spans="29:47" x14ac:dyDescent="0.2">
      <c r="AC1222" s="50"/>
      <c r="AU1222" s="201">
        <v>0.122</v>
      </c>
    </row>
    <row r="1223" spans="29:47" x14ac:dyDescent="0.2">
      <c r="AC1223" s="50"/>
      <c r="AU1223" s="201">
        <v>0.1221</v>
      </c>
    </row>
    <row r="1224" spans="29:47" x14ac:dyDescent="0.2">
      <c r="AC1224" s="50"/>
      <c r="AU1224" s="201">
        <v>0.1222</v>
      </c>
    </row>
    <row r="1225" spans="29:47" x14ac:dyDescent="0.2">
      <c r="AC1225" s="50"/>
      <c r="AU1225" s="201">
        <v>0.12230000000000001</v>
      </c>
    </row>
    <row r="1226" spans="29:47" x14ac:dyDescent="0.2">
      <c r="AC1226" s="50"/>
      <c r="AU1226" s="201">
        <v>0.12239999999999999</v>
      </c>
    </row>
    <row r="1227" spans="29:47" x14ac:dyDescent="0.2">
      <c r="AC1227" s="50"/>
      <c r="AU1227" s="201">
        <v>0.1225</v>
      </c>
    </row>
    <row r="1228" spans="29:47" x14ac:dyDescent="0.2">
      <c r="AC1228" s="50"/>
      <c r="AU1228" s="201">
        <v>0.1226</v>
      </c>
    </row>
    <row r="1229" spans="29:47" x14ac:dyDescent="0.2">
      <c r="AC1229" s="50"/>
      <c r="AU1229" s="201">
        <v>0.1227</v>
      </c>
    </row>
    <row r="1230" spans="29:47" x14ac:dyDescent="0.2">
      <c r="AC1230" s="50"/>
      <c r="AU1230" s="201">
        <v>0.12280000000000001</v>
      </c>
    </row>
    <row r="1231" spans="29:47" x14ac:dyDescent="0.2">
      <c r="AC1231" s="50"/>
      <c r="AU1231" s="201">
        <v>0.1229</v>
      </c>
    </row>
    <row r="1232" spans="29:47" x14ac:dyDescent="0.2">
      <c r="AC1232" s="50"/>
      <c r="AU1232" s="201">
        <v>0.123</v>
      </c>
    </row>
    <row r="1233" spans="29:47" x14ac:dyDescent="0.2">
      <c r="AC1233" s="50"/>
      <c r="AU1233" s="201">
        <v>0.1231</v>
      </c>
    </row>
    <row r="1234" spans="29:47" x14ac:dyDescent="0.2">
      <c r="AC1234" s="50"/>
      <c r="AU1234" s="201">
        <v>0.1232</v>
      </c>
    </row>
    <row r="1235" spans="29:47" x14ac:dyDescent="0.2">
      <c r="AC1235" s="50"/>
      <c r="AU1235" s="201">
        <v>0.12330000000000001</v>
      </c>
    </row>
    <row r="1236" spans="29:47" x14ac:dyDescent="0.2">
      <c r="AC1236" s="50"/>
      <c r="AU1236" s="201">
        <v>0.1234</v>
      </c>
    </row>
    <row r="1237" spans="29:47" x14ac:dyDescent="0.2">
      <c r="AC1237" s="50"/>
      <c r="AU1237" s="201">
        <v>0.1235</v>
      </c>
    </row>
    <row r="1238" spans="29:47" x14ac:dyDescent="0.2">
      <c r="AC1238" s="50"/>
      <c r="AU1238" s="201">
        <v>0.1236</v>
      </c>
    </row>
    <row r="1239" spans="29:47" x14ac:dyDescent="0.2">
      <c r="AC1239" s="50"/>
      <c r="AU1239" s="201">
        <v>0.1237</v>
      </c>
    </row>
    <row r="1240" spans="29:47" x14ac:dyDescent="0.2">
      <c r="AC1240" s="50"/>
      <c r="AU1240" s="201">
        <v>0.12379999999999999</v>
      </c>
    </row>
    <row r="1241" spans="29:47" x14ac:dyDescent="0.2">
      <c r="AC1241" s="50"/>
      <c r="AU1241" s="201">
        <v>0.1239</v>
      </c>
    </row>
    <row r="1242" spans="29:47" x14ac:dyDescent="0.2">
      <c r="AC1242" s="50"/>
      <c r="AU1242" s="201">
        <v>0.124</v>
      </c>
    </row>
    <row r="1243" spans="29:47" x14ac:dyDescent="0.2">
      <c r="AC1243" s="50"/>
      <c r="AU1243" s="201">
        <v>0.1241</v>
      </c>
    </row>
    <row r="1244" spans="29:47" x14ac:dyDescent="0.2">
      <c r="AC1244" s="50"/>
      <c r="AU1244" s="201">
        <v>0.1242</v>
      </c>
    </row>
    <row r="1245" spans="29:47" x14ac:dyDescent="0.2">
      <c r="AC1245" s="50"/>
      <c r="AU1245" s="201">
        <v>0.12429999999999999</v>
      </c>
    </row>
    <row r="1246" spans="29:47" x14ac:dyDescent="0.2">
      <c r="AC1246" s="50"/>
      <c r="AU1246" s="201">
        <v>0.1244</v>
      </c>
    </row>
    <row r="1247" spans="29:47" x14ac:dyDescent="0.2">
      <c r="AC1247" s="50"/>
      <c r="AU1247" s="201">
        <v>0.1245</v>
      </c>
    </row>
    <row r="1248" spans="29:47" x14ac:dyDescent="0.2">
      <c r="AC1248" s="50"/>
      <c r="AU1248" s="201">
        <v>0.1246</v>
      </c>
    </row>
    <row r="1249" spans="29:47" x14ac:dyDescent="0.2">
      <c r="AC1249" s="50"/>
      <c r="AU1249" s="201">
        <v>0.12470000000000001</v>
      </c>
    </row>
    <row r="1250" spans="29:47" x14ac:dyDescent="0.2">
      <c r="AC1250" s="50"/>
      <c r="AU1250" s="201">
        <v>0.12479999999999999</v>
      </c>
    </row>
    <row r="1251" spans="29:47" x14ac:dyDescent="0.2">
      <c r="AC1251" s="50"/>
      <c r="AU1251" s="201">
        <v>0.1249</v>
      </c>
    </row>
    <row r="1252" spans="29:47" x14ac:dyDescent="0.2">
      <c r="AC1252" s="50"/>
      <c r="AU1252" s="201">
        <v>0.125</v>
      </c>
    </row>
    <row r="1253" spans="29:47" x14ac:dyDescent="0.2">
      <c r="AC1253" s="50"/>
      <c r="AU1253" s="201">
        <v>0.12509999999999999</v>
      </c>
    </row>
    <row r="1254" spans="29:47" x14ac:dyDescent="0.2">
      <c r="AC1254" s="50"/>
      <c r="AU1254" s="201">
        <v>0.12520000000000001</v>
      </c>
    </row>
    <row r="1255" spans="29:47" x14ac:dyDescent="0.2">
      <c r="AC1255" s="50"/>
      <c r="AU1255" s="201">
        <v>0.12529999999999999</v>
      </c>
    </row>
    <row r="1256" spans="29:47" x14ac:dyDescent="0.2">
      <c r="AC1256" s="50"/>
      <c r="AU1256" s="201">
        <v>0.12540000000000001</v>
      </c>
    </row>
    <row r="1257" spans="29:47" x14ac:dyDescent="0.2">
      <c r="AC1257" s="50"/>
      <c r="AU1257" s="201">
        <v>0.1255</v>
      </c>
    </row>
    <row r="1258" spans="29:47" x14ac:dyDescent="0.2">
      <c r="AC1258" s="50"/>
      <c r="AU1258" s="201">
        <v>0.12559999999999999</v>
      </c>
    </row>
    <row r="1259" spans="29:47" x14ac:dyDescent="0.2">
      <c r="AC1259" s="50"/>
      <c r="AU1259" s="201">
        <v>0.12570000000000001</v>
      </c>
    </row>
    <row r="1260" spans="29:47" x14ac:dyDescent="0.2">
      <c r="AC1260" s="50"/>
      <c r="AU1260" s="201">
        <v>0.1258</v>
      </c>
    </row>
    <row r="1261" spans="29:47" x14ac:dyDescent="0.2">
      <c r="AC1261" s="50"/>
      <c r="AU1261" s="201">
        <v>0.12590000000000001</v>
      </c>
    </row>
    <row r="1262" spans="29:47" x14ac:dyDescent="0.2">
      <c r="AC1262" s="50"/>
      <c r="AU1262" s="201">
        <v>0.126</v>
      </c>
    </row>
    <row r="1263" spans="29:47" x14ac:dyDescent="0.2">
      <c r="AC1263" s="50"/>
      <c r="AU1263" s="201">
        <v>0.12609999999999999</v>
      </c>
    </row>
    <row r="1264" spans="29:47" x14ac:dyDescent="0.2">
      <c r="AC1264" s="50"/>
      <c r="AU1264" s="201">
        <v>0.12620000000000001</v>
      </c>
    </row>
    <row r="1265" spans="29:47" x14ac:dyDescent="0.2">
      <c r="AC1265" s="50"/>
      <c r="AU1265" s="201">
        <v>0.1263</v>
      </c>
    </row>
    <row r="1266" spans="29:47" x14ac:dyDescent="0.2">
      <c r="AC1266" s="50"/>
      <c r="AU1266" s="201">
        <v>0.12640000000000001</v>
      </c>
    </row>
    <row r="1267" spans="29:47" x14ac:dyDescent="0.2">
      <c r="AC1267" s="50"/>
      <c r="AU1267" s="201">
        <v>0.1265</v>
      </c>
    </row>
    <row r="1268" spans="29:47" x14ac:dyDescent="0.2">
      <c r="AC1268" s="50"/>
      <c r="AU1268" s="201">
        <v>0.12659999999999999</v>
      </c>
    </row>
    <row r="1269" spans="29:47" x14ac:dyDescent="0.2">
      <c r="AC1269" s="50"/>
      <c r="AU1269" s="201">
        <v>0.12670000000000001</v>
      </c>
    </row>
    <row r="1270" spans="29:47" x14ac:dyDescent="0.2">
      <c r="AC1270" s="50"/>
      <c r="AU1270" s="201">
        <v>0.1268</v>
      </c>
    </row>
    <row r="1271" spans="29:47" x14ac:dyDescent="0.2">
      <c r="AC1271" s="50"/>
      <c r="AU1271" s="201">
        <v>0.12690000000000001</v>
      </c>
    </row>
    <row r="1272" spans="29:47" x14ac:dyDescent="0.2">
      <c r="AC1272" s="50"/>
      <c r="AU1272" s="201">
        <v>0.127</v>
      </c>
    </row>
    <row r="1273" spans="29:47" x14ac:dyDescent="0.2">
      <c r="AC1273" s="50"/>
      <c r="AU1273" s="201">
        <v>0.12709999999999999</v>
      </c>
    </row>
    <row r="1274" spans="29:47" x14ac:dyDescent="0.2">
      <c r="AC1274" s="50"/>
      <c r="AU1274" s="201">
        <v>0.12720000000000001</v>
      </c>
    </row>
    <row r="1275" spans="29:47" x14ac:dyDescent="0.2">
      <c r="AC1275" s="50"/>
      <c r="AU1275" s="201">
        <v>0.1273</v>
      </c>
    </row>
    <row r="1276" spans="29:47" x14ac:dyDescent="0.2">
      <c r="AC1276" s="50"/>
      <c r="AU1276" s="201">
        <v>0.12740000000000001</v>
      </c>
    </row>
    <row r="1277" spans="29:47" x14ac:dyDescent="0.2">
      <c r="AC1277" s="50"/>
      <c r="AU1277" s="201">
        <v>0.1275</v>
      </c>
    </row>
    <row r="1278" spans="29:47" x14ac:dyDescent="0.2">
      <c r="AC1278" s="50"/>
      <c r="AU1278" s="201">
        <v>0.12759999999999999</v>
      </c>
    </row>
    <row r="1279" spans="29:47" x14ac:dyDescent="0.2">
      <c r="AC1279" s="50"/>
      <c r="AU1279" s="201">
        <v>0.12770000000000001</v>
      </c>
    </row>
    <row r="1280" spans="29:47" x14ac:dyDescent="0.2">
      <c r="AC1280" s="50"/>
      <c r="AU1280" s="201">
        <v>0.1278</v>
      </c>
    </row>
    <row r="1281" spans="29:47" x14ac:dyDescent="0.2">
      <c r="AC1281" s="50"/>
      <c r="AU1281" s="201">
        <v>0.12790000000000001</v>
      </c>
    </row>
    <row r="1282" spans="29:47" x14ac:dyDescent="0.2">
      <c r="AC1282" s="50"/>
      <c r="AU1282" s="201">
        <v>0.128</v>
      </c>
    </row>
    <row r="1283" spans="29:47" x14ac:dyDescent="0.2">
      <c r="AC1283" s="50"/>
      <c r="AU1283" s="201">
        <v>0.12809999999999999</v>
      </c>
    </row>
    <row r="1284" spans="29:47" x14ac:dyDescent="0.2">
      <c r="AC1284" s="50"/>
      <c r="AU1284" s="201">
        <v>0.12820000000000001</v>
      </c>
    </row>
    <row r="1285" spans="29:47" x14ac:dyDescent="0.2">
      <c r="AC1285" s="50"/>
      <c r="AU1285" s="201">
        <v>0.1283</v>
      </c>
    </row>
    <row r="1286" spans="29:47" x14ac:dyDescent="0.2">
      <c r="AC1286" s="50"/>
      <c r="AU1286" s="201">
        <v>0.12839999999999999</v>
      </c>
    </row>
    <row r="1287" spans="29:47" x14ac:dyDescent="0.2">
      <c r="AC1287" s="50"/>
      <c r="AU1287" s="201">
        <v>0.1285</v>
      </c>
    </row>
    <row r="1288" spans="29:47" x14ac:dyDescent="0.2">
      <c r="AC1288" s="50"/>
      <c r="AU1288" s="201">
        <v>0.12859999999999999</v>
      </c>
    </row>
    <row r="1289" spans="29:47" x14ac:dyDescent="0.2">
      <c r="AC1289" s="50"/>
      <c r="AU1289" s="201">
        <v>0.12870000000000001</v>
      </c>
    </row>
    <row r="1290" spans="29:47" x14ac:dyDescent="0.2">
      <c r="AC1290" s="50"/>
      <c r="AU1290" s="201">
        <v>0.1288</v>
      </c>
    </row>
    <row r="1291" spans="29:47" x14ac:dyDescent="0.2">
      <c r="AC1291" s="50"/>
      <c r="AU1291" s="201">
        <v>0.12889999999999999</v>
      </c>
    </row>
    <row r="1292" spans="29:47" x14ac:dyDescent="0.2">
      <c r="AC1292" s="50"/>
      <c r="AU1292" s="201">
        <v>0.129</v>
      </c>
    </row>
    <row r="1293" spans="29:47" x14ac:dyDescent="0.2">
      <c r="AC1293" s="50"/>
      <c r="AU1293" s="201">
        <v>0.12909999999999999</v>
      </c>
    </row>
    <row r="1294" spans="29:47" x14ac:dyDescent="0.2">
      <c r="AC1294" s="50"/>
      <c r="AU1294" s="201">
        <v>0.12920000000000001</v>
      </c>
    </row>
    <row r="1295" spans="29:47" x14ac:dyDescent="0.2">
      <c r="AC1295" s="50"/>
      <c r="AU1295" s="201">
        <v>0.1293</v>
      </c>
    </row>
    <row r="1296" spans="29:47" x14ac:dyDescent="0.2">
      <c r="AC1296" s="50"/>
      <c r="AU1296" s="201">
        <v>0.12939999999999999</v>
      </c>
    </row>
    <row r="1297" spans="29:47" x14ac:dyDescent="0.2">
      <c r="AC1297" s="50"/>
      <c r="AU1297" s="201">
        <v>0.1295</v>
      </c>
    </row>
    <row r="1298" spans="29:47" x14ac:dyDescent="0.2">
      <c r="AC1298" s="50"/>
      <c r="AU1298" s="201">
        <v>0.12959999999999999</v>
      </c>
    </row>
    <row r="1299" spans="29:47" x14ac:dyDescent="0.2">
      <c r="AC1299" s="50"/>
      <c r="AU1299" s="201">
        <v>0.12970000000000001</v>
      </c>
    </row>
    <row r="1300" spans="29:47" x14ac:dyDescent="0.2">
      <c r="AC1300" s="50"/>
      <c r="AU1300" s="201">
        <v>0.1298</v>
      </c>
    </row>
    <row r="1301" spans="29:47" x14ac:dyDescent="0.2">
      <c r="AC1301" s="50"/>
      <c r="AU1301" s="201">
        <v>0.12989999999999999</v>
      </c>
    </row>
    <row r="1302" spans="29:47" x14ac:dyDescent="0.2">
      <c r="AC1302" s="50"/>
      <c r="AU1302" s="201">
        <v>0.13</v>
      </c>
    </row>
    <row r="1303" spans="29:47" x14ac:dyDescent="0.2">
      <c r="AC1303" s="50"/>
      <c r="AU1303" s="201">
        <v>0.13009999999999999</v>
      </c>
    </row>
    <row r="1304" spans="29:47" x14ac:dyDescent="0.2">
      <c r="AC1304" s="50"/>
      <c r="AU1304" s="201">
        <v>0.13020000000000001</v>
      </c>
    </row>
    <row r="1305" spans="29:47" x14ac:dyDescent="0.2">
      <c r="AC1305" s="50"/>
      <c r="AU1305" s="201">
        <v>0.1303</v>
      </c>
    </row>
    <row r="1306" spans="29:47" x14ac:dyDescent="0.2">
      <c r="AC1306" s="50"/>
      <c r="AU1306" s="201">
        <v>0.13039999999999999</v>
      </c>
    </row>
    <row r="1307" spans="29:47" x14ac:dyDescent="0.2">
      <c r="AC1307" s="50"/>
      <c r="AU1307" s="201">
        <v>0.1305</v>
      </c>
    </row>
    <row r="1308" spans="29:47" x14ac:dyDescent="0.2">
      <c r="AC1308" s="50"/>
      <c r="AU1308" s="201">
        <v>0.13059999999999999</v>
      </c>
    </row>
    <row r="1309" spans="29:47" x14ac:dyDescent="0.2">
      <c r="AC1309" s="50"/>
      <c r="AU1309" s="201">
        <v>0.13070000000000001</v>
      </c>
    </row>
    <row r="1310" spans="29:47" x14ac:dyDescent="0.2">
      <c r="AC1310" s="50"/>
      <c r="AU1310" s="201">
        <v>0.1308</v>
      </c>
    </row>
    <row r="1311" spans="29:47" x14ac:dyDescent="0.2">
      <c r="AC1311" s="50"/>
      <c r="AU1311" s="201">
        <v>0.13089999999999999</v>
      </c>
    </row>
    <row r="1312" spans="29:47" x14ac:dyDescent="0.2">
      <c r="AC1312" s="50"/>
      <c r="AU1312" s="201">
        <v>0.13100000000000001</v>
      </c>
    </row>
    <row r="1313" spans="29:47" x14ac:dyDescent="0.2">
      <c r="AC1313" s="50"/>
      <c r="AU1313" s="201">
        <v>0.13109999999999999</v>
      </c>
    </row>
    <row r="1314" spans="29:47" x14ac:dyDescent="0.2">
      <c r="AC1314" s="50"/>
      <c r="AU1314" s="201">
        <v>0.13120000000000001</v>
      </c>
    </row>
    <row r="1315" spans="29:47" x14ac:dyDescent="0.2">
      <c r="AC1315" s="50"/>
      <c r="AU1315" s="201">
        <v>0.1313</v>
      </c>
    </row>
    <row r="1316" spans="29:47" x14ac:dyDescent="0.2">
      <c r="AC1316" s="50"/>
      <c r="AU1316" s="201">
        <v>0.13139999999999999</v>
      </c>
    </row>
    <row r="1317" spans="29:47" x14ac:dyDescent="0.2">
      <c r="AC1317" s="50"/>
      <c r="AU1317" s="201">
        <v>0.13150000000000001</v>
      </c>
    </row>
    <row r="1318" spans="29:47" x14ac:dyDescent="0.2">
      <c r="AC1318" s="50"/>
      <c r="AU1318" s="201">
        <v>0.13159999999999999</v>
      </c>
    </row>
    <row r="1319" spans="29:47" x14ac:dyDescent="0.2">
      <c r="AC1319" s="50"/>
      <c r="AU1319" s="201">
        <v>0.13170000000000001</v>
      </c>
    </row>
    <row r="1320" spans="29:47" x14ac:dyDescent="0.2">
      <c r="AC1320" s="50"/>
      <c r="AU1320" s="201">
        <v>0.1318</v>
      </c>
    </row>
    <row r="1321" spans="29:47" x14ac:dyDescent="0.2">
      <c r="AC1321" s="50"/>
      <c r="AU1321" s="201">
        <v>0.13189999999999999</v>
      </c>
    </row>
    <row r="1322" spans="29:47" x14ac:dyDescent="0.2">
      <c r="AC1322" s="50"/>
      <c r="AU1322" s="201">
        <v>0.13200000000000001</v>
      </c>
    </row>
    <row r="1323" spans="29:47" x14ac:dyDescent="0.2">
      <c r="AC1323" s="50"/>
      <c r="AU1323" s="201">
        <v>0.1321</v>
      </c>
    </row>
    <row r="1324" spans="29:47" x14ac:dyDescent="0.2">
      <c r="AC1324" s="50"/>
      <c r="AU1324" s="201">
        <v>0.13220000000000001</v>
      </c>
    </row>
    <row r="1325" spans="29:47" x14ac:dyDescent="0.2">
      <c r="AC1325" s="50"/>
      <c r="AU1325" s="201">
        <v>0.1323</v>
      </c>
    </row>
    <row r="1326" spans="29:47" x14ac:dyDescent="0.2">
      <c r="AC1326" s="50"/>
      <c r="AU1326" s="201">
        <v>0.13239999999999999</v>
      </c>
    </row>
    <row r="1327" spans="29:47" x14ac:dyDescent="0.2">
      <c r="AC1327" s="50"/>
      <c r="AU1327" s="201">
        <v>0.13250000000000001</v>
      </c>
    </row>
    <row r="1328" spans="29:47" x14ac:dyDescent="0.2">
      <c r="AC1328" s="50"/>
      <c r="AU1328" s="201">
        <v>0.1326</v>
      </c>
    </row>
    <row r="1329" spans="29:47" x14ac:dyDescent="0.2">
      <c r="AC1329" s="50"/>
      <c r="AU1329" s="201">
        <v>0.13270000000000001</v>
      </c>
    </row>
    <row r="1330" spans="29:47" x14ac:dyDescent="0.2">
      <c r="AC1330" s="50"/>
      <c r="AU1330" s="201">
        <v>0.1328</v>
      </c>
    </row>
    <row r="1331" spans="29:47" x14ac:dyDescent="0.2">
      <c r="AC1331" s="50"/>
      <c r="AU1331" s="201">
        <v>0.13289999999999999</v>
      </c>
    </row>
    <row r="1332" spans="29:47" x14ac:dyDescent="0.2">
      <c r="AC1332" s="50"/>
      <c r="AU1332" s="201">
        <v>0.13300000000000001</v>
      </c>
    </row>
    <row r="1333" spans="29:47" x14ac:dyDescent="0.2">
      <c r="AC1333" s="50"/>
      <c r="AU1333" s="201">
        <v>0.1331</v>
      </c>
    </row>
    <row r="1334" spans="29:47" x14ac:dyDescent="0.2">
      <c r="AC1334" s="50"/>
      <c r="AU1334" s="201">
        <v>0.13320000000000001</v>
      </c>
    </row>
    <row r="1335" spans="29:47" x14ac:dyDescent="0.2">
      <c r="AC1335" s="50"/>
      <c r="AU1335" s="201">
        <v>0.1333</v>
      </c>
    </row>
    <row r="1336" spans="29:47" x14ac:dyDescent="0.2">
      <c r="AC1336" s="50"/>
      <c r="AU1336" s="201">
        <v>0.13339999999999999</v>
      </c>
    </row>
    <row r="1337" spans="29:47" x14ac:dyDescent="0.2">
      <c r="AC1337" s="50"/>
      <c r="AU1337" s="201">
        <v>0.13350000000000001</v>
      </c>
    </row>
    <row r="1338" spans="29:47" x14ac:dyDescent="0.2">
      <c r="AC1338" s="50"/>
      <c r="AU1338" s="201">
        <v>0.1336</v>
      </c>
    </row>
    <row r="1339" spans="29:47" x14ac:dyDescent="0.2">
      <c r="AC1339" s="50"/>
      <c r="AU1339" s="201">
        <v>0.13370000000000001</v>
      </c>
    </row>
    <row r="1340" spans="29:47" x14ac:dyDescent="0.2">
      <c r="AC1340" s="50"/>
      <c r="AU1340" s="201">
        <v>0.1338</v>
      </c>
    </row>
    <row r="1341" spans="29:47" x14ac:dyDescent="0.2">
      <c r="AC1341" s="50"/>
      <c r="AU1341" s="201">
        <v>0.13389999999999999</v>
      </c>
    </row>
    <row r="1342" spans="29:47" x14ac:dyDescent="0.2">
      <c r="AC1342" s="50"/>
      <c r="AU1342" s="201">
        <v>0.13400000000000001</v>
      </c>
    </row>
    <row r="1343" spans="29:47" x14ac:dyDescent="0.2">
      <c r="AC1343" s="50"/>
      <c r="AU1343" s="201">
        <v>0.1341</v>
      </c>
    </row>
    <row r="1344" spans="29:47" x14ac:dyDescent="0.2">
      <c r="AC1344" s="50"/>
      <c r="AU1344" s="201">
        <v>0.13420000000000001</v>
      </c>
    </row>
    <row r="1345" spans="29:47" x14ac:dyDescent="0.2">
      <c r="AC1345" s="50"/>
      <c r="AU1345" s="201">
        <v>0.1343</v>
      </c>
    </row>
    <row r="1346" spans="29:47" x14ac:dyDescent="0.2">
      <c r="AC1346" s="50"/>
      <c r="AU1346" s="201">
        <v>0.13439999999999999</v>
      </c>
    </row>
    <row r="1347" spans="29:47" x14ac:dyDescent="0.2">
      <c r="AC1347" s="50"/>
      <c r="AU1347" s="201">
        <v>0.13450000000000001</v>
      </c>
    </row>
    <row r="1348" spans="29:47" x14ac:dyDescent="0.2">
      <c r="AC1348" s="50"/>
      <c r="AU1348" s="201">
        <v>0.1346</v>
      </c>
    </row>
    <row r="1349" spans="29:47" x14ac:dyDescent="0.2">
      <c r="AC1349" s="50"/>
      <c r="AU1349" s="201">
        <v>0.13469999999999999</v>
      </c>
    </row>
    <row r="1350" spans="29:47" x14ac:dyDescent="0.2">
      <c r="AC1350" s="50"/>
      <c r="AU1350" s="201">
        <v>0.1348</v>
      </c>
    </row>
    <row r="1351" spans="29:47" x14ac:dyDescent="0.2">
      <c r="AC1351" s="50"/>
      <c r="AU1351" s="201">
        <v>0.13489999999999999</v>
      </c>
    </row>
    <row r="1352" spans="29:47" x14ac:dyDescent="0.2">
      <c r="AC1352" s="50"/>
      <c r="AU1352" s="201">
        <v>0.13500000000000001</v>
      </c>
    </row>
    <row r="1353" spans="29:47" x14ac:dyDescent="0.2">
      <c r="AC1353" s="50"/>
      <c r="AU1353" s="201">
        <v>0.1351</v>
      </c>
    </row>
    <row r="1354" spans="29:47" x14ac:dyDescent="0.2">
      <c r="AC1354" s="50"/>
      <c r="AU1354" s="201">
        <v>0.13519999999999999</v>
      </c>
    </row>
    <row r="1355" spans="29:47" x14ac:dyDescent="0.2">
      <c r="AC1355" s="50"/>
      <c r="AU1355" s="201">
        <v>0.1353</v>
      </c>
    </row>
    <row r="1356" spans="29:47" x14ac:dyDescent="0.2">
      <c r="AC1356" s="50"/>
      <c r="AU1356" s="201">
        <v>0.13539999999999999</v>
      </c>
    </row>
    <row r="1357" spans="29:47" x14ac:dyDescent="0.2">
      <c r="AC1357" s="50"/>
      <c r="AU1357" s="201">
        <v>0.13550000000000001</v>
      </c>
    </row>
    <row r="1358" spans="29:47" x14ac:dyDescent="0.2">
      <c r="AC1358" s="50"/>
      <c r="AU1358" s="201">
        <v>0.1356</v>
      </c>
    </row>
    <row r="1359" spans="29:47" x14ac:dyDescent="0.2">
      <c r="AC1359" s="50"/>
      <c r="AU1359" s="201">
        <v>0.13569999999999999</v>
      </c>
    </row>
    <row r="1360" spans="29:47" x14ac:dyDescent="0.2">
      <c r="AC1360" s="50"/>
      <c r="AU1360" s="201">
        <v>0.1358</v>
      </c>
    </row>
    <row r="1361" spans="29:47" x14ac:dyDescent="0.2">
      <c r="AC1361" s="50"/>
      <c r="AU1361" s="201">
        <v>0.13589999999999999</v>
      </c>
    </row>
    <row r="1362" spans="29:47" x14ac:dyDescent="0.2">
      <c r="AC1362" s="50"/>
      <c r="AU1362" s="201">
        <v>0.13600000000000001</v>
      </c>
    </row>
    <row r="1363" spans="29:47" x14ac:dyDescent="0.2">
      <c r="AC1363" s="50"/>
      <c r="AU1363" s="201">
        <v>0.1361</v>
      </c>
    </row>
    <row r="1364" spans="29:47" x14ac:dyDescent="0.2">
      <c r="AC1364" s="50"/>
      <c r="AU1364" s="201">
        <v>0.13619999999999999</v>
      </c>
    </row>
    <row r="1365" spans="29:47" x14ac:dyDescent="0.2">
      <c r="AC1365" s="50"/>
      <c r="AU1365" s="201">
        <v>0.1363</v>
      </c>
    </row>
    <row r="1366" spans="29:47" x14ac:dyDescent="0.2">
      <c r="AC1366" s="50"/>
      <c r="AU1366" s="201">
        <v>0.13639999999999999</v>
      </c>
    </row>
    <row r="1367" spans="29:47" x14ac:dyDescent="0.2">
      <c r="AC1367" s="50"/>
      <c r="AU1367" s="201">
        <v>0.13650000000000001</v>
      </c>
    </row>
    <row r="1368" spans="29:47" x14ac:dyDescent="0.2">
      <c r="AC1368" s="50"/>
      <c r="AU1368" s="201">
        <v>0.1366</v>
      </c>
    </row>
    <row r="1369" spans="29:47" x14ac:dyDescent="0.2">
      <c r="AC1369" s="50"/>
      <c r="AU1369" s="201">
        <v>0.13669999999999999</v>
      </c>
    </row>
    <row r="1370" spans="29:47" x14ac:dyDescent="0.2">
      <c r="AC1370" s="50"/>
      <c r="AU1370" s="201">
        <v>0.1368</v>
      </c>
    </row>
    <row r="1371" spans="29:47" x14ac:dyDescent="0.2">
      <c r="AC1371" s="50"/>
      <c r="AU1371" s="201">
        <v>0.13689999999999999</v>
      </c>
    </row>
    <row r="1372" spans="29:47" x14ac:dyDescent="0.2">
      <c r="AC1372" s="50"/>
      <c r="AU1372" s="201">
        <v>0.13700000000000001</v>
      </c>
    </row>
    <row r="1373" spans="29:47" x14ac:dyDescent="0.2">
      <c r="AC1373" s="50"/>
      <c r="AU1373" s="201">
        <v>0.1371</v>
      </c>
    </row>
    <row r="1374" spans="29:47" x14ac:dyDescent="0.2">
      <c r="AC1374" s="50"/>
      <c r="AU1374" s="201">
        <v>0.13719999999999999</v>
      </c>
    </row>
    <row r="1375" spans="29:47" x14ac:dyDescent="0.2">
      <c r="AC1375" s="50"/>
      <c r="AU1375" s="201">
        <v>0.13730000000000001</v>
      </c>
    </row>
    <row r="1376" spans="29:47" x14ac:dyDescent="0.2">
      <c r="AC1376" s="50"/>
      <c r="AU1376" s="201">
        <v>0.13739999999999999</v>
      </c>
    </row>
    <row r="1377" spans="29:47" x14ac:dyDescent="0.2">
      <c r="AC1377" s="50"/>
      <c r="AU1377" s="201">
        <v>0.13750000000000001</v>
      </c>
    </row>
    <row r="1378" spans="29:47" x14ac:dyDescent="0.2">
      <c r="AC1378" s="50"/>
      <c r="AU1378" s="201">
        <v>0.1376</v>
      </c>
    </row>
    <row r="1379" spans="29:47" x14ac:dyDescent="0.2">
      <c r="AC1379" s="50"/>
      <c r="AU1379" s="201">
        <v>0.13769999999999999</v>
      </c>
    </row>
    <row r="1380" spans="29:47" x14ac:dyDescent="0.2">
      <c r="AC1380" s="50"/>
      <c r="AU1380" s="201">
        <v>0.13780000000000001</v>
      </c>
    </row>
    <row r="1381" spans="29:47" x14ac:dyDescent="0.2">
      <c r="AC1381" s="50"/>
      <c r="AU1381" s="201">
        <v>0.13789999999999999</v>
      </c>
    </row>
    <row r="1382" spans="29:47" x14ac:dyDescent="0.2">
      <c r="AC1382" s="50"/>
      <c r="AU1382" s="201">
        <v>0.13800000000000001</v>
      </c>
    </row>
    <row r="1383" spans="29:47" x14ac:dyDescent="0.2">
      <c r="AC1383" s="50"/>
      <c r="AU1383" s="201">
        <v>0.1381</v>
      </c>
    </row>
    <row r="1384" spans="29:47" x14ac:dyDescent="0.2">
      <c r="AC1384" s="50"/>
      <c r="AU1384" s="201">
        <v>0.13819999999999999</v>
      </c>
    </row>
    <row r="1385" spans="29:47" x14ac:dyDescent="0.2">
      <c r="AC1385" s="50"/>
      <c r="AU1385" s="201">
        <v>0.13830000000000001</v>
      </c>
    </row>
    <row r="1386" spans="29:47" x14ac:dyDescent="0.2">
      <c r="AC1386" s="50"/>
      <c r="AU1386" s="201">
        <v>0.1384</v>
      </c>
    </row>
    <row r="1387" spans="29:47" x14ac:dyDescent="0.2">
      <c r="AC1387" s="50"/>
      <c r="AU1387" s="201">
        <v>0.13850000000000001</v>
      </c>
    </row>
    <row r="1388" spans="29:47" x14ac:dyDescent="0.2">
      <c r="AC1388" s="50"/>
      <c r="AU1388" s="201">
        <v>0.1386</v>
      </c>
    </row>
    <row r="1389" spans="29:47" x14ac:dyDescent="0.2">
      <c r="AC1389" s="50"/>
      <c r="AU1389" s="201">
        <v>0.13869999999999999</v>
      </c>
    </row>
    <row r="1390" spans="29:47" x14ac:dyDescent="0.2">
      <c r="AC1390" s="50"/>
      <c r="AU1390" s="201">
        <v>0.13880000000000001</v>
      </c>
    </row>
    <row r="1391" spans="29:47" x14ac:dyDescent="0.2">
      <c r="AC1391" s="50"/>
      <c r="AU1391" s="201">
        <v>0.1389</v>
      </c>
    </row>
    <row r="1392" spans="29:47" x14ac:dyDescent="0.2">
      <c r="AC1392" s="50"/>
      <c r="AU1392" s="201">
        <v>0.13900000000000001</v>
      </c>
    </row>
    <row r="1393" spans="29:47" x14ac:dyDescent="0.2">
      <c r="AC1393" s="50"/>
      <c r="AU1393" s="201">
        <v>0.1391</v>
      </c>
    </row>
    <row r="1394" spans="29:47" x14ac:dyDescent="0.2">
      <c r="AC1394" s="50"/>
      <c r="AU1394" s="201">
        <v>0.13919999999999999</v>
      </c>
    </row>
    <row r="1395" spans="29:47" x14ac:dyDescent="0.2">
      <c r="AC1395" s="50"/>
      <c r="AU1395" s="201">
        <v>0.13930000000000001</v>
      </c>
    </row>
    <row r="1396" spans="29:47" x14ac:dyDescent="0.2">
      <c r="AC1396" s="50"/>
      <c r="AU1396" s="201">
        <v>0.1394</v>
      </c>
    </row>
    <row r="1397" spans="29:47" x14ac:dyDescent="0.2">
      <c r="AC1397" s="50"/>
      <c r="AU1397" s="201">
        <v>0.13950000000000001</v>
      </c>
    </row>
    <row r="1398" spans="29:47" x14ac:dyDescent="0.2">
      <c r="AC1398" s="50"/>
      <c r="AU1398" s="201">
        <v>0.1396</v>
      </c>
    </row>
    <row r="1399" spans="29:47" x14ac:dyDescent="0.2">
      <c r="AC1399" s="50"/>
      <c r="AU1399" s="201">
        <v>0.13969999999999999</v>
      </c>
    </row>
    <row r="1400" spans="29:47" x14ac:dyDescent="0.2">
      <c r="AC1400" s="50"/>
      <c r="AU1400" s="201">
        <v>0.13980000000000001</v>
      </c>
    </row>
    <row r="1401" spans="29:47" x14ac:dyDescent="0.2">
      <c r="AC1401" s="50"/>
      <c r="AU1401" s="201">
        <v>0.1399</v>
      </c>
    </row>
    <row r="1402" spans="29:47" x14ac:dyDescent="0.2">
      <c r="AC1402" s="50"/>
      <c r="AU1402" s="201">
        <v>0.14000000000000001</v>
      </c>
    </row>
    <row r="1403" spans="29:47" x14ac:dyDescent="0.2">
      <c r="AC1403" s="50"/>
      <c r="AU1403" s="201">
        <v>0.1401</v>
      </c>
    </row>
    <row r="1404" spans="29:47" x14ac:dyDescent="0.2">
      <c r="AC1404" s="50"/>
      <c r="AU1404" s="201">
        <v>0.14019999999999999</v>
      </c>
    </row>
    <row r="1405" spans="29:47" x14ac:dyDescent="0.2">
      <c r="AC1405" s="50"/>
      <c r="AU1405" s="201">
        <v>0.14030000000000001</v>
      </c>
    </row>
    <row r="1406" spans="29:47" x14ac:dyDescent="0.2">
      <c r="AC1406" s="50"/>
      <c r="AU1406" s="201">
        <v>0.1404</v>
      </c>
    </row>
    <row r="1407" spans="29:47" x14ac:dyDescent="0.2">
      <c r="AC1407" s="50"/>
      <c r="AU1407" s="201">
        <v>0.14050000000000001</v>
      </c>
    </row>
    <row r="1408" spans="29:47" x14ac:dyDescent="0.2">
      <c r="AC1408" s="50"/>
      <c r="AU1408" s="201">
        <v>0.1406</v>
      </c>
    </row>
    <row r="1409" spans="29:47" x14ac:dyDescent="0.2">
      <c r="AC1409" s="50"/>
      <c r="AU1409" s="201">
        <v>0.14069999999999999</v>
      </c>
    </row>
    <row r="1410" spans="29:47" x14ac:dyDescent="0.2">
      <c r="AC1410" s="50"/>
      <c r="AU1410" s="201">
        <v>0.14080000000000001</v>
      </c>
    </row>
    <row r="1411" spans="29:47" x14ac:dyDescent="0.2">
      <c r="AC1411" s="50"/>
      <c r="AU1411" s="201">
        <v>0.1409</v>
      </c>
    </row>
    <row r="1412" spans="29:47" x14ac:dyDescent="0.2">
      <c r="AC1412" s="50"/>
      <c r="AU1412" s="201">
        <v>0.14099999999999999</v>
      </c>
    </row>
    <row r="1413" spans="29:47" x14ac:dyDescent="0.2">
      <c r="AC1413" s="50"/>
      <c r="AU1413" s="201">
        <v>0.1411</v>
      </c>
    </row>
    <row r="1414" spans="29:47" x14ac:dyDescent="0.2">
      <c r="AC1414" s="50"/>
      <c r="AU1414" s="201">
        <v>0.14119999999999999</v>
      </c>
    </row>
    <row r="1415" spans="29:47" x14ac:dyDescent="0.2">
      <c r="AC1415" s="50"/>
      <c r="AU1415" s="201">
        <v>0.14130000000000001</v>
      </c>
    </row>
    <row r="1416" spans="29:47" x14ac:dyDescent="0.2">
      <c r="AC1416" s="50"/>
      <c r="AU1416" s="201">
        <v>0.1414</v>
      </c>
    </row>
    <row r="1417" spans="29:47" x14ac:dyDescent="0.2">
      <c r="AC1417" s="50"/>
      <c r="AU1417" s="201">
        <v>0.14149999999999999</v>
      </c>
    </row>
    <row r="1418" spans="29:47" x14ac:dyDescent="0.2">
      <c r="AC1418" s="50"/>
      <c r="AU1418" s="201">
        <v>0.1416</v>
      </c>
    </row>
    <row r="1419" spans="29:47" x14ac:dyDescent="0.2">
      <c r="AC1419" s="50"/>
      <c r="AU1419" s="201">
        <v>0.14169999999999999</v>
      </c>
    </row>
    <row r="1420" spans="29:47" x14ac:dyDescent="0.2">
      <c r="AC1420" s="50"/>
      <c r="AU1420" s="201">
        <v>0.14180000000000001</v>
      </c>
    </row>
    <row r="1421" spans="29:47" x14ac:dyDescent="0.2">
      <c r="AC1421" s="50"/>
      <c r="AU1421" s="201">
        <v>0.1419</v>
      </c>
    </row>
    <row r="1422" spans="29:47" x14ac:dyDescent="0.2">
      <c r="AC1422" s="50"/>
      <c r="AU1422" s="201">
        <v>0.14199999999999999</v>
      </c>
    </row>
    <row r="1423" spans="29:47" x14ac:dyDescent="0.2">
      <c r="AC1423" s="50"/>
      <c r="AU1423" s="201">
        <v>0.1421</v>
      </c>
    </row>
    <row r="1424" spans="29:47" x14ac:dyDescent="0.2">
      <c r="AC1424" s="50"/>
      <c r="AU1424" s="201">
        <v>0.14219999999999999</v>
      </c>
    </row>
    <row r="1425" spans="29:47" x14ac:dyDescent="0.2">
      <c r="AC1425" s="50"/>
      <c r="AU1425" s="201">
        <v>0.14230000000000001</v>
      </c>
    </row>
    <row r="1426" spans="29:47" x14ac:dyDescent="0.2">
      <c r="AC1426" s="50"/>
      <c r="AU1426" s="201">
        <v>0.1424</v>
      </c>
    </row>
    <row r="1427" spans="29:47" x14ac:dyDescent="0.2">
      <c r="AC1427" s="50"/>
      <c r="AU1427" s="201">
        <v>0.14249999999999999</v>
      </c>
    </row>
    <row r="1428" spans="29:47" x14ac:dyDescent="0.2">
      <c r="AC1428" s="50"/>
      <c r="AU1428" s="201">
        <v>0.1426</v>
      </c>
    </row>
    <row r="1429" spans="29:47" x14ac:dyDescent="0.2">
      <c r="AC1429" s="50"/>
      <c r="AU1429" s="201">
        <v>0.14269999999999999</v>
      </c>
    </row>
    <row r="1430" spans="29:47" x14ac:dyDescent="0.2">
      <c r="AC1430" s="50"/>
      <c r="AU1430" s="201">
        <v>0.14280000000000001</v>
      </c>
    </row>
    <row r="1431" spans="29:47" x14ac:dyDescent="0.2">
      <c r="AC1431" s="50"/>
      <c r="AU1431" s="201">
        <v>0.1429</v>
      </c>
    </row>
    <row r="1432" spans="29:47" x14ac:dyDescent="0.2">
      <c r="AC1432" s="50"/>
      <c r="AU1432" s="201">
        <v>0.14299999999999999</v>
      </c>
    </row>
    <row r="1433" spans="29:47" x14ac:dyDescent="0.2">
      <c r="AC1433" s="50"/>
      <c r="AU1433" s="201">
        <v>0.1431</v>
      </c>
    </row>
    <row r="1434" spans="29:47" x14ac:dyDescent="0.2">
      <c r="AC1434" s="50"/>
      <c r="AU1434" s="201">
        <v>0.14319999999999999</v>
      </c>
    </row>
    <row r="1435" spans="29:47" x14ac:dyDescent="0.2">
      <c r="AC1435" s="50"/>
      <c r="AU1435" s="201">
        <v>0.14330000000000001</v>
      </c>
    </row>
    <row r="1436" spans="29:47" x14ac:dyDescent="0.2">
      <c r="AC1436" s="50"/>
      <c r="AU1436" s="201">
        <v>0.1434</v>
      </c>
    </row>
    <row r="1437" spans="29:47" x14ac:dyDescent="0.2">
      <c r="AC1437" s="50"/>
      <c r="AU1437" s="201">
        <v>0.14349999999999999</v>
      </c>
    </row>
    <row r="1438" spans="29:47" x14ac:dyDescent="0.2">
      <c r="AC1438" s="50"/>
      <c r="AU1438" s="201">
        <v>0.14360000000000001</v>
      </c>
    </row>
    <row r="1439" spans="29:47" x14ac:dyDescent="0.2">
      <c r="AC1439" s="50"/>
      <c r="AU1439" s="201">
        <v>0.14369999999999999</v>
      </c>
    </row>
    <row r="1440" spans="29:47" x14ac:dyDescent="0.2">
      <c r="AC1440" s="50"/>
      <c r="AU1440" s="201">
        <v>0.14380000000000001</v>
      </c>
    </row>
    <row r="1441" spans="29:47" x14ac:dyDescent="0.2">
      <c r="AC1441" s="50"/>
      <c r="AU1441" s="201">
        <v>0.1439</v>
      </c>
    </row>
    <row r="1442" spans="29:47" x14ac:dyDescent="0.2">
      <c r="AC1442" s="50"/>
      <c r="AU1442" s="201">
        <v>0.14399999999999999</v>
      </c>
    </row>
    <row r="1443" spans="29:47" x14ac:dyDescent="0.2">
      <c r="AC1443" s="50"/>
      <c r="AU1443" s="201">
        <v>0.14410000000000001</v>
      </c>
    </row>
    <row r="1444" spans="29:47" x14ac:dyDescent="0.2">
      <c r="AC1444" s="50"/>
      <c r="AU1444" s="201">
        <v>0.14419999999999999</v>
      </c>
    </row>
    <row r="1445" spans="29:47" x14ac:dyDescent="0.2">
      <c r="AC1445" s="50"/>
      <c r="AU1445" s="201">
        <v>0.14430000000000001</v>
      </c>
    </row>
    <row r="1446" spans="29:47" x14ac:dyDescent="0.2">
      <c r="AC1446" s="50"/>
      <c r="AU1446" s="201">
        <v>0.1444</v>
      </c>
    </row>
    <row r="1447" spans="29:47" x14ac:dyDescent="0.2">
      <c r="AC1447" s="50"/>
      <c r="AU1447" s="201">
        <v>0.14449999999999999</v>
      </c>
    </row>
    <row r="1448" spans="29:47" x14ac:dyDescent="0.2">
      <c r="AC1448" s="50"/>
      <c r="AU1448" s="201">
        <v>0.14460000000000001</v>
      </c>
    </row>
    <row r="1449" spans="29:47" x14ac:dyDescent="0.2">
      <c r="AC1449" s="50"/>
      <c r="AU1449" s="201">
        <v>0.1447</v>
      </c>
    </row>
    <row r="1450" spans="29:47" x14ac:dyDescent="0.2">
      <c r="AC1450" s="50"/>
      <c r="AU1450" s="201">
        <v>0.14480000000000001</v>
      </c>
    </row>
    <row r="1451" spans="29:47" x14ac:dyDescent="0.2">
      <c r="AC1451" s="50"/>
      <c r="AU1451" s="201">
        <v>0.1449</v>
      </c>
    </row>
    <row r="1452" spans="29:47" x14ac:dyDescent="0.2">
      <c r="AC1452" s="50"/>
      <c r="AU1452" s="201">
        <v>0.14499999999999999</v>
      </c>
    </row>
    <row r="1453" spans="29:47" x14ac:dyDescent="0.2">
      <c r="AC1453" s="50"/>
      <c r="AU1453" s="201">
        <v>0.14510000000000001</v>
      </c>
    </row>
    <row r="1454" spans="29:47" x14ac:dyDescent="0.2">
      <c r="AC1454" s="50"/>
      <c r="AU1454" s="201">
        <v>0.1452</v>
      </c>
    </row>
    <row r="1455" spans="29:47" x14ac:dyDescent="0.2">
      <c r="AC1455" s="50"/>
      <c r="AU1455" s="201">
        <v>0.14530000000000001</v>
      </c>
    </row>
    <row r="1456" spans="29:47" x14ac:dyDescent="0.2">
      <c r="AC1456" s="50"/>
      <c r="AU1456" s="201">
        <v>0.1454</v>
      </c>
    </row>
    <row r="1457" spans="29:47" x14ac:dyDescent="0.2">
      <c r="AC1457" s="50"/>
      <c r="AU1457" s="201">
        <v>0.14549999999999999</v>
      </c>
    </row>
    <row r="1458" spans="29:47" x14ac:dyDescent="0.2">
      <c r="AC1458" s="50"/>
      <c r="AU1458" s="201">
        <v>0.14560000000000001</v>
      </c>
    </row>
    <row r="1459" spans="29:47" x14ac:dyDescent="0.2">
      <c r="AC1459" s="50"/>
      <c r="AU1459" s="201">
        <v>0.1457</v>
      </c>
    </row>
    <row r="1460" spans="29:47" x14ac:dyDescent="0.2">
      <c r="AC1460" s="50"/>
      <c r="AU1460" s="201">
        <v>0.14580000000000001</v>
      </c>
    </row>
    <row r="1461" spans="29:47" x14ac:dyDescent="0.2">
      <c r="AC1461" s="50"/>
      <c r="AU1461" s="201">
        <v>0.1459</v>
      </c>
    </row>
    <row r="1462" spans="29:47" x14ac:dyDescent="0.2">
      <c r="AC1462" s="50"/>
      <c r="AU1462" s="201">
        <v>0.14599999999999999</v>
      </c>
    </row>
    <row r="1463" spans="29:47" x14ac:dyDescent="0.2">
      <c r="AC1463" s="50"/>
      <c r="AU1463" s="201">
        <v>0.14610000000000001</v>
      </c>
    </row>
    <row r="1464" spans="29:47" x14ac:dyDescent="0.2">
      <c r="AC1464" s="50"/>
      <c r="AU1464" s="201">
        <v>0.1462</v>
      </c>
    </row>
    <row r="1465" spans="29:47" x14ac:dyDescent="0.2">
      <c r="AC1465" s="50"/>
      <c r="AU1465" s="201">
        <v>0.14630000000000001</v>
      </c>
    </row>
    <row r="1466" spans="29:47" x14ac:dyDescent="0.2">
      <c r="AC1466" s="50"/>
      <c r="AU1466" s="201">
        <v>0.1464</v>
      </c>
    </row>
    <row r="1467" spans="29:47" x14ac:dyDescent="0.2">
      <c r="AC1467" s="50"/>
      <c r="AU1467" s="201">
        <v>0.14649999999999999</v>
      </c>
    </row>
    <row r="1468" spans="29:47" x14ac:dyDescent="0.2">
      <c r="AC1468" s="50"/>
      <c r="AU1468" s="201">
        <v>0.14660000000000001</v>
      </c>
    </row>
    <row r="1469" spans="29:47" x14ac:dyDescent="0.2">
      <c r="AC1469" s="50"/>
      <c r="AU1469" s="201">
        <v>0.1467</v>
      </c>
    </row>
    <row r="1470" spans="29:47" x14ac:dyDescent="0.2">
      <c r="AC1470" s="50"/>
      <c r="AU1470" s="201">
        <v>0.14680000000000001</v>
      </c>
    </row>
    <row r="1471" spans="29:47" x14ac:dyDescent="0.2">
      <c r="AC1471" s="50"/>
      <c r="AU1471" s="201">
        <v>0.1469</v>
      </c>
    </row>
    <row r="1472" spans="29:47" x14ac:dyDescent="0.2">
      <c r="AC1472" s="50"/>
      <c r="AU1472" s="201">
        <v>0.14699999999999999</v>
      </c>
    </row>
    <row r="1473" spans="29:47" x14ac:dyDescent="0.2">
      <c r="AC1473" s="50"/>
      <c r="AU1473" s="201">
        <v>0.14710000000000001</v>
      </c>
    </row>
    <row r="1474" spans="29:47" x14ac:dyDescent="0.2">
      <c r="AC1474" s="50"/>
      <c r="AU1474" s="201">
        <v>0.1472</v>
      </c>
    </row>
    <row r="1475" spans="29:47" x14ac:dyDescent="0.2">
      <c r="AC1475" s="50"/>
      <c r="AU1475" s="201">
        <v>0.14729999999999999</v>
      </c>
    </row>
    <row r="1476" spans="29:47" x14ac:dyDescent="0.2">
      <c r="AC1476" s="50"/>
      <c r="AU1476" s="201">
        <v>0.1474</v>
      </c>
    </row>
    <row r="1477" spans="29:47" x14ac:dyDescent="0.2">
      <c r="AC1477" s="50"/>
      <c r="AU1477" s="201">
        <v>0.14749999999999999</v>
      </c>
    </row>
    <row r="1478" spans="29:47" x14ac:dyDescent="0.2">
      <c r="AC1478" s="50"/>
      <c r="AU1478" s="201">
        <v>0.14760000000000001</v>
      </c>
    </row>
    <row r="1479" spans="29:47" x14ac:dyDescent="0.2">
      <c r="AC1479" s="50"/>
      <c r="AU1479" s="201">
        <v>0.1477</v>
      </c>
    </row>
    <row r="1480" spans="29:47" x14ac:dyDescent="0.2">
      <c r="AC1480" s="50"/>
      <c r="AU1480" s="201">
        <v>0.14779999999999999</v>
      </c>
    </row>
    <row r="1481" spans="29:47" x14ac:dyDescent="0.2">
      <c r="AC1481" s="50"/>
      <c r="AU1481" s="201">
        <v>0.1479</v>
      </c>
    </row>
    <row r="1482" spans="29:47" x14ac:dyDescent="0.2">
      <c r="AC1482" s="50"/>
      <c r="AU1482" s="201">
        <v>0.14799999999999999</v>
      </c>
    </row>
    <row r="1483" spans="29:47" x14ac:dyDescent="0.2">
      <c r="AC1483" s="50"/>
      <c r="AU1483" s="201">
        <v>0.14810000000000001</v>
      </c>
    </row>
    <row r="1484" spans="29:47" x14ac:dyDescent="0.2">
      <c r="AC1484" s="50"/>
      <c r="AU1484" s="201">
        <v>0.1482</v>
      </c>
    </row>
    <row r="1485" spans="29:47" x14ac:dyDescent="0.2">
      <c r="AC1485" s="50"/>
      <c r="AU1485" s="201">
        <v>0.14829999999999999</v>
      </c>
    </row>
    <row r="1486" spans="29:47" x14ac:dyDescent="0.2">
      <c r="AC1486" s="50"/>
      <c r="AU1486" s="201">
        <v>0.1484</v>
      </c>
    </row>
    <row r="1487" spans="29:47" x14ac:dyDescent="0.2">
      <c r="AC1487" s="50"/>
      <c r="AU1487" s="201">
        <v>0.14849999999999999</v>
      </c>
    </row>
    <row r="1488" spans="29:47" x14ac:dyDescent="0.2">
      <c r="AC1488" s="50"/>
      <c r="AU1488" s="201">
        <v>0.14860000000000001</v>
      </c>
    </row>
    <row r="1489" spans="29:47" x14ac:dyDescent="0.2">
      <c r="AC1489" s="50"/>
      <c r="AU1489" s="201">
        <v>0.1487</v>
      </c>
    </row>
    <row r="1490" spans="29:47" x14ac:dyDescent="0.2">
      <c r="AC1490" s="50"/>
      <c r="AU1490" s="201">
        <v>0.14879999999999999</v>
      </c>
    </row>
    <row r="1491" spans="29:47" x14ac:dyDescent="0.2">
      <c r="AC1491" s="50"/>
      <c r="AU1491" s="201">
        <v>0.1489</v>
      </c>
    </row>
    <row r="1492" spans="29:47" x14ac:dyDescent="0.2">
      <c r="AC1492" s="50"/>
      <c r="AU1492" s="201">
        <v>0.14899999999999999</v>
      </c>
    </row>
    <row r="1493" spans="29:47" x14ac:dyDescent="0.2">
      <c r="AC1493" s="50"/>
      <c r="AU1493" s="201">
        <v>0.14910000000000001</v>
      </c>
    </row>
    <row r="1494" spans="29:47" x14ac:dyDescent="0.2">
      <c r="AC1494" s="50"/>
      <c r="AU1494" s="201">
        <v>0.1492</v>
      </c>
    </row>
    <row r="1495" spans="29:47" x14ac:dyDescent="0.2">
      <c r="AC1495" s="50"/>
      <c r="AU1495" s="201">
        <v>0.14929999999999999</v>
      </c>
    </row>
    <row r="1496" spans="29:47" x14ac:dyDescent="0.2">
      <c r="AC1496" s="50"/>
      <c r="AU1496" s="201">
        <v>0.14940000000000001</v>
      </c>
    </row>
    <row r="1497" spans="29:47" x14ac:dyDescent="0.2">
      <c r="AC1497" s="50"/>
      <c r="AU1497" s="201">
        <v>0.14949999999999999</v>
      </c>
    </row>
    <row r="1498" spans="29:47" x14ac:dyDescent="0.2">
      <c r="AC1498" s="50"/>
      <c r="AU1498" s="201">
        <v>0.14960000000000001</v>
      </c>
    </row>
    <row r="1499" spans="29:47" x14ac:dyDescent="0.2">
      <c r="AC1499" s="50"/>
      <c r="AU1499" s="201">
        <v>0.1497</v>
      </c>
    </row>
    <row r="1500" spans="29:47" x14ac:dyDescent="0.2">
      <c r="AC1500" s="50"/>
      <c r="AU1500" s="201">
        <v>0.14979999999999999</v>
      </c>
    </row>
    <row r="1501" spans="29:47" x14ac:dyDescent="0.2">
      <c r="AC1501" s="50"/>
      <c r="AU1501" s="201">
        <v>0.14990000000000001</v>
      </c>
    </row>
    <row r="1502" spans="29:47" x14ac:dyDescent="0.2">
      <c r="AC1502" s="50"/>
      <c r="AU1502" s="201">
        <v>0.15</v>
      </c>
    </row>
    <row r="1503" spans="29:47" x14ac:dyDescent="0.2">
      <c r="AC1503" s="50"/>
      <c r="AU1503" s="201">
        <v>0.15010000000000001</v>
      </c>
    </row>
    <row r="1504" spans="29:47" x14ac:dyDescent="0.2">
      <c r="AC1504" s="50"/>
      <c r="AU1504" s="201">
        <v>0.1502</v>
      </c>
    </row>
    <row r="1505" spans="29:47" x14ac:dyDescent="0.2">
      <c r="AC1505" s="50"/>
      <c r="AU1505" s="201">
        <v>0.15029999999999999</v>
      </c>
    </row>
    <row r="1506" spans="29:47" x14ac:dyDescent="0.2">
      <c r="AC1506" s="50"/>
      <c r="AU1506" s="201">
        <v>0.15040000000000001</v>
      </c>
    </row>
    <row r="1507" spans="29:47" x14ac:dyDescent="0.2">
      <c r="AC1507" s="50"/>
      <c r="AU1507" s="201">
        <v>0.15049999999999999</v>
      </c>
    </row>
    <row r="1508" spans="29:47" x14ac:dyDescent="0.2">
      <c r="AC1508" s="50"/>
      <c r="AU1508" s="201">
        <v>0.15060000000000001</v>
      </c>
    </row>
    <row r="1509" spans="29:47" x14ac:dyDescent="0.2">
      <c r="AC1509" s="50"/>
      <c r="AU1509" s="201">
        <v>0.1507</v>
      </c>
    </row>
    <row r="1510" spans="29:47" x14ac:dyDescent="0.2">
      <c r="AC1510" s="50"/>
      <c r="AU1510" s="201">
        <v>0.15079999999999999</v>
      </c>
    </row>
    <row r="1511" spans="29:47" x14ac:dyDescent="0.2">
      <c r="AC1511" s="50"/>
      <c r="AU1511" s="201">
        <v>0.15090000000000001</v>
      </c>
    </row>
    <row r="1512" spans="29:47" x14ac:dyDescent="0.2">
      <c r="AC1512" s="50"/>
      <c r="AU1512" s="201">
        <v>0.151</v>
      </c>
    </row>
    <row r="1513" spans="29:47" x14ac:dyDescent="0.2">
      <c r="AC1513" s="50"/>
      <c r="AU1513" s="201">
        <v>0.15110000000000001</v>
      </c>
    </row>
    <row r="1514" spans="29:47" x14ac:dyDescent="0.2">
      <c r="AC1514" s="50"/>
      <c r="AU1514" s="201">
        <v>0.1512</v>
      </c>
    </row>
    <row r="1515" spans="29:47" x14ac:dyDescent="0.2">
      <c r="AC1515" s="50"/>
      <c r="AU1515" s="201">
        <v>0.15129999999999999</v>
      </c>
    </row>
    <row r="1516" spans="29:47" x14ac:dyDescent="0.2">
      <c r="AC1516" s="50"/>
      <c r="AU1516" s="201">
        <v>0.15140000000000001</v>
      </c>
    </row>
    <row r="1517" spans="29:47" x14ac:dyDescent="0.2">
      <c r="AC1517" s="50"/>
      <c r="AU1517" s="201">
        <v>0.1515</v>
      </c>
    </row>
    <row r="1518" spans="29:47" x14ac:dyDescent="0.2">
      <c r="AC1518" s="50"/>
      <c r="AU1518" s="201">
        <v>0.15160000000000001</v>
      </c>
    </row>
    <row r="1519" spans="29:47" x14ac:dyDescent="0.2">
      <c r="AC1519" s="50"/>
      <c r="AU1519" s="201">
        <v>0.1517</v>
      </c>
    </row>
    <row r="1520" spans="29:47" x14ac:dyDescent="0.2">
      <c r="AC1520" s="50"/>
      <c r="AU1520" s="201">
        <v>0.15179999999999999</v>
      </c>
    </row>
    <row r="1521" spans="29:47" x14ac:dyDescent="0.2">
      <c r="AC1521" s="50"/>
      <c r="AU1521" s="201">
        <v>0.15190000000000001</v>
      </c>
    </row>
    <row r="1522" spans="29:47" x14ac:dyDescent="0.2">
      <c r="AC1522" s="50"/>
      <c r="AU1522" s="201">
        <v>0.152</v>
      </c>
    </row>
    <row r="1523" spans="29:47" x14ac:dyDescent="0.2">
      <c r="AC1523" s="50"/>
      <c r="AU1523" s="201">
        <v>0.15210000000000001</v>
      </c>
    </row>
    <row r="1524" spans="29:47" x14ac:dyDescent="0.2">
      <c r="AC1524" s="50"/>
      <c r="AU1524" s="201">
        <v>0.1522</v>
      </c>
    </row>
    <row r="1525" spans="29:47" x14ac:dyDescent="0.2">
      <c r="AC1525" s="50"/>
      <c r="AU1525" s="201">
        <v>0.15229999999999999</v>
      </c>
    </row>
    <row r="1526" spans="29:47" x14ac:dyDescent="0.2">
      <c r="AC1526" s="50"/>
      <c r="AU1526" s="201">
        <v>0.15240000000000001</v>
      </c>
    </row>
    <row r="1527" spans="29:47" x14ac:dyDescent="0.2">
      <c r="AC1527" s="50"/>
      <c r="AU1527" s="201">
        <v>0.1525</v>
      </c>
    </row>
    <row r="1528" spans="29:47" x14ac:dyDescent="0.2">
      <c r="AC1528" s="50"/>
      <c r="AU1528" s="201">
        <v>0.15260000000000001</v>
      </c>
    </row>
    <row r="1529" spans="29:47" x14ac:dyDescent="0.2">
      <c r="AC1529" s="50"/>
      <c r="AU1529" s="201">
        <v>0.1527</v>
      </c>
    </row>
    <row r="1530" spans="29:47" x14ac:dyDescent="0.2">
      <c r="AC1530" s="50"/>
      <c r="AU1530" s="201">
        <v>0.15279999999999999</v>
      </c>
    </row>
    <row r="1531" spans="29:47" x14ac:dyDescent="0.2">
      <c r="AC1531" s="50"/>
      <c r="AU1531" s="201">
        <v>0.15290000000000001</v>
      </c>
    </row>
    <row r="1532" spans="29:47" x14ac:dyDescent="0.2">
      <c r="AC1532" s="50"/>
      <c r="AU1532" s="201">
        <v>0.153</v>
      </c>
    </row>
    <row r="1533" spans="29:47" x14ac:dyDescent="0.2">
      <c r="AC1533" s="50"/>
      <c r="AU1533" s="201">
        <v>0.15310000000000001</v>
      </c>
    </row>
    <row r="1534" spans="29:47" x14ac:dyDescent="0.2">
      <c r="AC1534" s="50"/>
      <c r="AU1534" s="201">
        <v>0.1532</v>
      </c>
    </row>
    <row r="1535" spans="29:47" x14ac:dyDescent="0.2">
      <c r="AC1535" s="50"/>
      <c r="AU1535" s="201">
        <v>0.15329999999999999</v>
      </c>
    </row>
    <row r="1536" spans="29:47" x14ac:dyDescent="0.2">
      <c r="AC1536" s="50"/>
      <c r="AU1536" s="201">
        <v>0.15340000000000001</v>
      </c>
    </row>
    <row r="1537" spans="29:47" x14ac:dyDescent="0.2">
      <c r="AC1537" s="50"/>
      <c r="AU1537" s="201">
        <v>0.1535</v>
      </c>
    </row>
    <row r="1538" spans="29:47" x14ac:dyDescent="0.2">
      <c r="AC1538" s="50"/>
      <c r="AU1538" s="201">
        <v>0.15359999999999999</v>
      </c>
    </row>
    <row r="1539" spans="29:47" x14ac:dyDescent="0.2">
      <c r="AC1539" s="50"/>
      <c r="AU1539" s="201">
        <v>0.1537</v>
      </c>
    </row>
    <row r="1540" spans="29:47" x14ac:dyDescent="0.2">
      <c r="AC1540" s="50"/>
      <c r="AU1540" s="201">
        <v>0.15379999999999999</v>
      </c>
    </row>
    <row r="1541" spans="29:47" x14ac:dyDescent="0.2">
      <c r="AC1541" s="50"/>
      <c r="AU1541" s="201">
        <v>0.15390000000000001</v>
      </c>
    </row>
    <row r="1542" spans="29:47" x14ac:dyDescent="0.2">
      <c r="AC1542" s="50"/>
      <c r="AU1542" s="201">
        <v>0.154</v>
      </c>
    </row>
    <row r="1543" spans="29:47" x14ac:dyDescent="0.2">
      <c r="AC1543" s="50"/>
      <c r="AU1543" s="201">
        <v>0.15409999999999999</v>
      </c>
    </row>
    <row r="1544" spans="29:47" x14ac:dyDescent="0.2">
      <c r="AC1544" s="50"/>
      <c r="AU1544" s="201">
        <v>0.1542</v>
      </c>
    </row>
    <row r="1545" spans="29:47" x14ac:dyDescent="0.2">
      <c r="AC1545" s="50"/>
      <c r="AU1545" s="201">
        <v>0.15429999999999999</v>
      </c>
    </row>
    <row r="1546" spans="29:47" x14ac:dyDescent="0.2">
      <c r="AC1546" s="50"/>
      <c r="AU1546" s="201">
        <v>0.15440000000000001</v>
      </c>
    </row>
    <row r="1547" spans="29:47" x14ac:dyDescent="0.2">
      <c r="AC1547" s="50"/>
      <c r="AU1547" s="201">
        <v>0.1545</v>
      </c>
    </row>
    <row r="1548" spans="29:47" x14ac:dyDescent="0.2">
      <c r="AC1548" s="50"/>
      <c r="AU1548" s="201">
        <v>0.15459999999999999</v>
      </c>
    </row>
    <row r="1549" spans="29:47" x14ac:dyDescent="0.2">
      <c r="AC1549" s="50"/>
      <c r="AU1549" s="201">
        <v>0.1547</v>
      </c>
    </row>
    <row r="1550" spans="29:47" x14ac:dyDescent="0.2">
      <c r="AC1550" s="50"/>
      <c r="AU1550" s="201">
        <v>0.15479999999999999</v>
      </c>
    </row>
    <row r="1551" spans="29:47" x14ac:dyDescent="0.2">
      <c r="AC1551" s="50"/>
      <c r="AU1551" s="201">
        <v>0.15490000000000001</v>
      </c>
    </row>
    <row r="1552" spans="29:47" x14ac:dyDescent="0.2">
      <c r="AC1552" s="50"/>
      <c r="AU1552" s="201">
        <v>0.155</v>
      </c>
    </row>
    <row r="1553" spans="29:47" x14ac:dyDescent="0.2">
      <c r="AC1553" s="50"/>
      <c r="AU1553" s="201">
        <v>0.15509999999999999</v>
      </c>
    </row>
    <row r="1554" spans="29:47" x14ac:dyDescent="0.2">
      <c r="AC1554" s="50"/>
      <c r="AU1554" s="201">
        <v>0.1552</v>
      </c>
    </row>
    <row r="1555" spans="29:47" x14ac:dyDescent="0.2">
      <c r="AC1555" s="50"/>
      <c r="AU1555" s="201">
        <v>0.15529999999999999</v>
      </c>
    </row>
    <row r="1556" spans="29:47" x14ac:dyDescent="0.2">
      <c r="AC1556" s="50"/>
      <c r="AU1556" s="201">
        <v>0.15540000000000001</v>
      </c>
    </row>
    <row r="1557" spans="29:47" x14ac:dyDescent="0.2">
      <c r="AC1557" s="50"/>
      <c r="AU1557" s="201">
        <v>0.1555</v>
      </c>
    </row>
    <row r="1558" spans="29:47" x14ac:dyDescent="0.2">
      <c r="AC1558" s="50"/>
      <c r="AU1558" s="201">
        <v>0.15559999999999999</v>
      </c>
    </row>
    <row r="1559" spans="29:47" x14ac:dyDescent="0.2">
      <c r="AC1559" s="50"/>
      <c r="AU1559" s="201">
        <v>0.15570000000000001</v>
      </c>
    </row>
    <row r="1560" spans="29:47" x14ac:dyDescent="0.2">
      <c r="AC1560" s="50"/>
      <c r="AU1560" s="201">
        <v>0.15579999999999999</v>
      </c>
    </row>
    <row r="1561" spans="29:47" x14ac:dyDescent="0.2">
      <c r="AC1561" s="50"/>
      <c r="AU1561" s="201">
        <v>0.15590000000000001</v>
      </c>
    </row>
    <row r="1562" spans="29:47" x14ac:dyDescent="0.2">
      <c r="AC1562" s="50"/>
      <c r="AU1562" s="201">
        <v>0.156</v>
      </c>
    </row>
    <row r="1563" spans="29:47" x14ac:dyDescent="0.2">
      <c r="AC1563" s="50"/>
      <c r="AU1563" s="201">
        <v>0.15609999999999999</v>
      </c>
    </row>
    <row r="1564" spans="29:47" x14ac:dyDescent="0.2">
      <c r="AC1564" s="50"/>
      <c r="AU1564" s="201">
        <v>0.15620000000000001</v>
      </c>
    </row>
    <row r="1565" spans="29:47" x14ac:dyDescent="0.2">
      <c r="AC1565" s="50"/>
      <c r="AU1565" s="201">
        <v>0.15629999999999999</v>
      </c>
    </row>
    <row r="1566" spans="29:47" x14ac:dyDescent="0.2">
      <c r="AC1566" s="50"/>
      <c r="AU1566" s="201">
        <v>0.15640000000000001</v>
      </c>
    </row>
    <row r="1567" spans="29:47" x14ac:dyDescent="0.2">
      <c r="AC1567" s="50"/>
      <c r="AU1567" s="201">
        <v>0.1565</v>
      </c>
    </row>
    <row r="1568" spans="29:47" x14ac:dyDescent="0.2">
      <c r="AC1568" s="50"/>
      <c r="AU1568" s="201">
        <v>0.15659999999999999</v>
      </c>
    </row>
    <row r="1569" spans="29:47" x14ac:dyDescent="0.2">
      <c r="AC1569" s="50"/>
      <c r="AU1569" s="201">
        <v>0.15670000000000001</v>
      </c>
    </row>
    <row r="1570" spans="29:47" x14ac:dyDescent="0.2">
      <c r="AC1570" s="50"/>
      <c r="AU1570" s="201">
        <v>0.15679999999999999</v>
      </c>
    </row>
    <row r="1571" spans="29:47" x14ac:dyDescent="0.2">
      <c r="AC1571" s="50"/>
      <c r="AU1571" s="201">
        <v>0.15690000000000001</v>
      </c>
    </row>
    <row r="1572" spans="29:47" x14ac:dyDescent="0.2">
      <c r="AC1572" s="50"/>
      <c r="AU1572" s="201">
        <v>0.157</v>
      </c>
    </row>
    <row r="1573" spans="29:47" x14ac:dyDescent="0.2">
      <c r="AC1573" s="50"/>
      <c r="AU1573" s="201">
        <v>0.15709999999999999</v>
      </c>
    </row>
    <row r="1574" spans="29:47" x14ac:dyDescent="0.2">
      <c r="AC1574" s="50"/>
      <c r="AU1574" s="201">
        <v>0.15720000000000001</v>
      </c>
    </row>
    <row r="1575" spans="29:47" x14ac:dyDescent="0.2">
      <c r="AC1575" s="50"/>
      <c r="AU1575" s="201">
        <v>0.1573</v>
      </c>
    </row>
    <row r="1576" spans="29:47" x14ac:dyDescent="0.2">
      <c r="AC1576" s="50"/>
      <c r="AU1576" s="201">
        <v>0.15740000000000001</v>
      </c>
    </row>
    <row r="1577" spans="29:47" x14ac:dyDescent="0.2">
      <c r="AC1577" s="50"/>
      <c r="AU1577" s="201">
        <v>0.1575</v>
      </c>
    </row>
    <row r="1578" spans="29:47" x14ac:dyDescent="0.2">
      <c r="AC1578" s="50"/>
      <c r="AU1578" s="201">
        <v>0.15759999999999999</v>
      </c>
    </row>
    <row r="1579" spans="29:47" x14ac:dyDescent="0.2">
      <c r="AC1579" s="50"/>
      <c r="AU1579" s="201">
        <v>0.15770000000000001</v>
      </c>
    </row>
    <row r="1580" spans="29:47" x14ac:dyDescent="0.2">
      <c r="AC1580" s="50"/>
      <c r="AU1580" s="201">
        <v>0.1578</v>
      </c>
    </row>
    <row r="1581" spans="29:47" x14ac:dyDescent="0.2">
      <c r="AC1581" s="50"/>
      <c r="AU1581" s="201">
        <v>0.15790000000000001</v>
      </c>
    </row>
    <row r="1582" spans="29:47" x14ac:dyDescent="0.2">
      <c r="AC1582" s="50"/>
      <c r="AU1582" s="201">
        <v>0.158</v>
      </c>
    </row>
    <row r="1583" spans="29:47" x14ac:dyDescent="0.2">
      <c r="AC1583" s="50"/>
      <c r="AU1583" s="201">
        <v>0.15809999999999999</v>
      </c>
    </row>
    <row r="1584" spans="29:47" x14ac:dyDescent="0.2">
      <c r="AC1584" s="50"/>
      <c r="AU1584" s="201">
        <v>0.15820000000000001</v>
      </c>
    </row>
    <row r="1585" spans="29:47" x14ac:dyDescent="0.2">
      <c r="AC1585" s="50"/>
      <c r="AU1585" s="201">
        <v>0.1583</v>
      </c>
    </row>
    <row r="1586" spans="29:47" x14ac:dyDescent="0.2">
      <c r="AC1586" s="50"/>
      <c r="AU1586" s="201">
        <v>0.15840000000000001</v>
      </c>
    </row>
    <row r="1587" spans="29:47" x14ac:dyDescent="0.2">
      <c r="AC1587" s="50"/>
      <c r="AU1587" s="201">
        <v>0.1585</v>
      </c>
    </row>
    <row r="1588" spans="29:47" x14ac:dyDescent="0.2">
      <c r="AC1588" s="50"/>
      <c r="AU1588" s="201">
        <v>0.15859999999999999</v>
      </c>
    </row>
    <row r="1589" spans="29:47" x14ac:dyDescent="0.2">
      <c r="AC1589" s="50"/>
      <c r="AU1589" s="201">
        <v>0.15870000000000001</v>
      </c>
    </row>
    <row r="1590" spans="29:47" x14ac:dyDescent="0.2">
      <c r="AC1590" s="50"/>
      <c r="AU1590" s="201">
        <v>0.1588</v>
      </c>
    </row>
    <row r="1591" spans="29:47" x14ac:dyDescent="0.2">
      <c r="AC1591" s="50"/>
      <c r="AU1591" s="201">
        <v>0.15890000000000001</v>
      </c>
    </row>
    <row r="1592" spans="29:47" x14ac:dyDescent="0.2">
      <c r="AC1592" s="50"/>
      <c r="AU1592" s="201">
        <v>0.159</v>
      </c>
    </row>
    <row r="1593" spans="29:47" x14ac:dyDescent="0.2">
      <c r="AC1593" s="50"/>
      <c r="AU1593" s="201">
        <v>0.15909999999999999</v>
      </c>
    </row>
    <row r="1594" spans="29:47" x14ac:dyDescent="0.2">
      <c r="AC1594" s="50"/>
      <c r="AU1594" s="201">
        <v>0.15920000000000001</v>
      </c>
    </row>
    <row r="1595" spans="29:47" x14ac:dyDescent="0.2">
      <c r="AC1595" s="50"/>
      <c r="AU1595" s="201">
        <v>0.1593</v>
      </c>
    </row>
    <row r="1596" spans="29:47" x14ac:dyDescent="0.2">
      <c r="AC1596" s="50"/>
      <c r="AU1596" s="201">
        <v>0.15939999999999999</v>
      </c>
    </row>
    <row r="1597" spans="29:47" x14ac:dyDescent="0.2">
      <c r="AC1597" s="50"/>
      <c r="AU1597" s="201">
        <v>0.1595</v>
      </c>
    </row>
    <row r="1598" spans="29:47" x14ac:dyDescent="0.2">
      <c r="AC1598" s="50"/>
      <c r="AU1598" s="201">
        <v>0.15959999999999999</v>
      </c>
    </row>
    <row r="1599" spans="29:47" x14ac:dyDescent="0.2">
      <c r="AC1599" s="50"/>
      <c r="AU1599" s="201">
        <v>0.15970000000000001</v>
      </c>
    </row>
    <row r="1600" spans="29:47" x14ac:dyDescent="0.2">
      <c r="AC1600" s="50"/>
      <c r="AU1600" s="201">
        <v>0.1598</v>
      </c>
    </row>
    <row r="1601" spans="29:47" x14ac:dyDescent="0.2">
      <c r="AC1601" s="50"/>
      <c r="AU1601" s="201">
        <v>0.15989999999999999</v>
      </c>
    </row>
    <row r="1602" spans="29:47" x14ac:dyDescent="0.2">
      <c r="AC1602" s="50"/>
      <c r="AU1602" s="201">
        <v>0.16</v>
      </c>
    </row>
    <row r="1603" spans="29:47" x14ac:dyDescent="0.2">
      <c r="AC1603" s="50"/>
      <c r="AU1603" s="201">
        <v>0.16009999999999999</v>
      </c>
    </row>
    <row r="1604" spans="29:47" x14ac:dyDescent="0.2">
      <c r="AC1604" s="50"/>
      <c r="AU1604" s="201">
        <v>0.16020000000000001</v>
      </c>
    </row>
    <row r="1605" spans="29:47" x14ac:dyDescent="0.2">
      <c r="AC1605" s="50"/>
      <c r="AU1605" s="201">
        <v>0.1603</v>
      </c>
    </row>
    <row r="1606" spans="29:47" x14ac:dyDescent="0.2">
      <c r="AC1606" s="50"/>
      <c r="AU1606" s="201">
        <v>0.16039999999999999</v>
      </c>
    </row>
    <row r="1607" spans="29:47" x14ac:dyDescent="0.2">
      <c r="AC1607" s="50"/>
      <c r="AU1607" s="201">
        <v>0.1605</v>
      </c>
    </row>
    <row r="1608" spans="29:47" x14ac:dyDescent="0.2">
      <c r="AC1608" s="50"/>
      <c r="AU1608" s="201">
        <v>0.16059999999999999</v>
      </c>
    </row>
    <row r="1609" spans="29:47" x14ac:dyDescent="0.2">
      <c r="AC1609" s="50"/>
      <c r="AU1609" s="201">
        <v>0.16070000000000001</v>
      </c>
    </row>
    <row r="1610" spans="29:47" x14ac:dyDescent="0.2">
      <c r="AC1610" s="50"/>
      <c r="AU1610" s="201">
        <v>0.1608</v>
      </c>
    </row>
    <row r="1611" spans="29:47" x14ac:dyDescent="0.2">
      <c r="AC1611" s="50"/>
      <c r="AU1611" s="201">
        <v>0.16089999999999999</v>
      </c>
    </row>
    <row r="1612" spans="29:47" x14ac:dyDescent="0.2">
      <c r="AC1612" s="50"/>
      <c r="AU1612" s="201">
        <v>0.161</v>
      </c>
    </row>
    <row r="1613" spans="29:47" x14ac:dyDescent="0.2">
      <c r="AC1613" s="50"/>
      <c r="AU1613" s="201">
        <v>0.16109999999999999</v>
      </c>
    </row>
    <row r="1614" spans="29:47" x14ac:dyDescent="0.2">
      <c r="AC1614" s="50"/>
      <c r="AU1614" s="201">
        <v>0.16120000000000001</v>
      </c>
    </row>
    <row r="1615" spans="29:47" x14ac:dyDescent="0.2">
      <c r="AC1615" s="50"/>
      <c r="AU1615" s="201">
        <v>0.1613</v>
      </c>
    </row>
    <row r="1616" spans="29:47" x14ac:dyDescent="0.2">
      <c r="AC1616" s="50"/>
      <c r="AU1616" s="201">
        <v>0.16139999999999999</v>
      </c>
    </row>
    <row r="1617" spans="29:47" x14ac:dyDescent="0.2">
      <c r="AC1617" s="50"/>
      <c r="AU1617" s="201">
        <v>0.1615</v>
      </c>
    </row>
    <row r="1618" spans="29:47" x14ac:dyDescent="0.2">
      <c r="AC1618" s="50"/>
      <c r="AU1618" s="201">
        <v>0.16159999999999999</v>
      </c>
    </row>
    <row r="1619" spans="29:47" x14ac:dyDescent="0.2">
      <c r="AC1619" s="50"/>
      <c r="AU1619" s="201">
        <v>0.16170000000000001</v>
      </c>
    </row>
    <row r="1620" spans="29:47" x14ac:dyDescent="0.2">
      <c r="AC1620" s="50"/>
      <c r="AU1620" s="201">
        <v>0.1618</v>
      </c>
    </row>
    <row r="1621" spans="29:47" x14ac:dyDescent="0.2">
      <c r="AC1621" s="50"/>
      <c r="AU1621" s="201">
        <v>0.16189999999999999</v>
      </c>
    </row>
    <row r="1622" spans="29:47" x14ac:dyDescent="0.2">
      <c r="AC1622" s="50"/>
      <c r="AU1622" s="201">
        <v>0.16200000000000001</v>
      </c>
    </row>
    <row r="1623" spans="29:47" x14ac:dyDescent="0.2">
      <c r="AC1623" s="50"/>
      <c r="AU1623" s="201">
        <v>0.16209999999999999</v>
      </c>
    </row>
    <row r="1624" spans="29:47" x14ac:dyDescent="0.2">
      <c r="AC1624" s="50"/>
      <c r="AU1624" s="201">
        <v>0.16220000000000001</v>
      </c>
    </row>
    <row r="1625" spans="29:47" x14ac:dyDescent="0.2">
      <c r="AC1625" s="50"/>
      <c r="AU1625" s="201">
        <v>0.1623</v>
      </c>
    </row>
    <row r="1626" spans="29:47" x14ac:dyDescent="0.2">
      <c r="AC1626" s="50"/>
      <c r="AU1626" s="201">
        <v>0.16239999999999999</v>
      </c>
    </row>
    <row r="1627" spans="29:47" x14ac:dyDescent="0.2">
      <c r="AC1627" s="50"/>
      <c r="AU1627" s="201">
        <v>0.16250000000000001</v>
      </c>
    </row>
    <row r="1628" spans="29:47" x14ac:dyDescent="0.2">
      <c r="AC1628" s="50"/>
      <c r="AU1628" s="201">
        <v>0.16259999999999999</v>
      </c>
    </row>
    <row r="1629" spans="29:47" x14ac:dyDescent="0.2">
      <c r="AC1629" s="50"/>
      <c r="AU1629" s="201">
        <v>0.16270000000000001</v>
      </c>
    </row>
    <row r="1630" spans="29:47" x14ac:dyDescent="0.2">
      <c r="AC1630" s="50"/>
      <c r="AU1630" s="201">
        <v>0.1628</v>
      </c>
    </row>
    <row r="1631" spans="29:47" x14ac:dyDescent="0.2">
      <c r="AC1631" s="50"/>
      <c r="AU1631" s="201">
        <v>0.16289999999999999</v>
      </c>
    </row>
    <row r="1632" spans="29:47" x14ac:dyDescent="0.2">
      <c r="AC1632" s="50"/>
      <c r="AU1632" s="201">
        <v>0.16300000000000001</v>
      </c>
    </row>
    <row r="1633" spans="29:47" x14ac:dyDescent="0.2">
      <c r="AC1633" s="50"/>
      <c r="AU1633" s="201">
        <v>0.16309999999999999</v>
      </c>
    </row>
    <row r="1634" spans="29:47" x14ac:dyDescent="0.2">
      <c r="AC1634" s="50"/>
      <c r="AU1634" s="201">
        <v>0.16320000000000001</v>
      </c>
    </row>
    <row r="1635" spans="29:47" x14ac:dyDescent="0.2">
      <c r="AC1635" s="50"/>
      <c r="AU1635" s="201">
        <v>0.1633</v>
      </c>
    </row>
    <row r="1636" spans="29:47" x14ac:dyDescent="0.2">
      <c r="AC1636" s="50"/>
      <c r="AU1636" s="201">
        <v>0.16339999999999999</v>
      </c>
    </row>
    <row r="1637" spans="29:47" x14ac:dyDescent="0.2">
      <c r="AC1637" s="50"/>
      <c r="AU1637" s="201">
        <v>0.16350000000000001</v>
      </c>
    </row>
    <row r="1638" spans="29:47" x14ac:dyDescent="0.2">
      <c r="AC1638" s="50"/>
      <c r="AU1638" s="201">
        <v>0.1636</v>
      </c>
    </row>
    <row r="1639" spans="29:47" x14ac:dyDescent="0.2">
      <c r="AC1639" s="50"/>
      <c r="AU1639" s="201">
        <v>0.16370000000000001</v>
      </c>
    </row>
    <row r="1640" spans="29:47" x14ac:dyDescent="0.2">
      <c r="AC1640" s="50"/>
      <c r="AU1640" s="201">
        <v>0.1638</v>
      </c>
    </row>
    <row r="1641" spans="29:47" x14ac:dyDescent="0.2">
      <c r="AC1641" s="50"/>
      <c r="AU1641" s="201">
        <v>0.16389999999999999</v>
      </c>
    </row>
    <row r="1642" spans="29:47" x14ac:dyDescent="0.2">
      <c r="AC1642" s="50"/>
      <c r="AU1642" s="201">
        <v>0.16400000000000001</v>
      </c>
    </row>
    <row r="1643" spans="29:47" x14ac:dyDescent="0.2">
      <c r="AC1643" s="50"/>
      <c r="AU1643" s="201">
        <v>0.1641</v>
      </c>
    </row>
    <row r="1644" spans="29:47" x14ac:dyDescent="0.2">
      <c r="AC1644" s="50"/>
      <c r="AU1644" s="201">
        <v>0.16420000000000001</v>
      </c>
    </row>
    <row r="1645" spans="29:47" x14ac:dyDescent="0.2">
      <c r="AC1645" s="50"/>
      <c r="AU1645" s="201">
        <v>0.1643</v>
      </c>
    </row>
    <row r="1646" spans="29:47" x14ac:dyDescent="0.2">
      <c r="AC1646" s="50"/>
      <c r="AU1646" s="201">
        <v>0.16439999999999999</v>
      </c>
    </row>
    <row r="1647" spans="29:47" x14ac:dyDescent="0.2">
      <c r="AC1647" s="50"/>
      <c r="AU1647" s="201">
        <v>0.16450000000000001</v>
      </c>
    </row>
    <row r="1648" spans="29:47" x14ac:dyDescent="0.2">
      <c r="AC1648" s="50"/>
      <c r="AU1648" s="201">
        <v>0.1646</v>
      </c>
    </row>
    <row r="1649" spans="29:47" x14ac:dyDescent="0.2">
      <c r="AC1649" s="50"/>
      <c r="AU1649" s="201">
        <v>0.16470000000000001</v>
      </c>
    </row>
    <row r="1650" spans="29:47" x14ac:dyDescent="0.2">
      <c r="AC1650" s="50"/>
      <c r="AU1650" s="201">
        <v>0.1648</v>
      </c>
    </row>
    <row r="1651" spans="29:47" x14ac:dyDescent="0.2">
      <c r="AC1651" s="50"/>
      <c r="AU1651" s="201">
        <v>0.16489999999999999</v>
      </c>
    </row>
    <row r="1652" spans="29:47" x14ac:dyDescent="0.2">
      <c r="AC1652" s="50"/>
      <c r="AU1652" s="201">
        <v>0.16500000000000001</v>
      </c>
    </row>
    <row r="1653" spans="29:47" x14ac:dyDescent="0.2">
      <c r="AC1653" s="50"/>
      <c r="AU1653" s="201">
        <v>0.1651</v>
      </c>
    </row>
    <row r="1654" spans="29:47" x14ac:dyDescent="0.2">
      <c r="AC1654" s="50"/>
      <c r="AU1654" s="201">
        <v>0.16520000000000001</v>
      </c>
    </row>
    <row r="1655" spans="29:47" x14ac:dyDescent="0.2">
      <c r="AC1655" s="50"/>
      <c r="AU1655" s="201">
        <v>0.1653</v>
      </c>
    </row>
    <row r="1656" spans="29:47" x14ac:dyDescent="0.2">
      <c r="AC1656" s="50"/>
      <c r="AU1656" s="201">
        <v>0.16539999999999999</v>
      </c>
    </row>
    <row r="1657" spans="29:47" x14ac:dyDescent="0.2">
      <c r="AC1657" s="50"/>
      <c r="AU1657" s="201">
        <v>0.16550000000000001</v>
      </c>
    </row>
    <row r="1658" spans="29:47" x14ac:dyDescent="0.2">
      <c r="AC1658" s="50"/>
      <c r="AU1658" s="201">
        <v>0.1656</v>
      </c>
    </row>
    <row r="1659" spans="29:47" x14ac:dyDescent="0.2">
      <c r="AC1659" s="50"/>
      <c r="AU1659" s="201">
        <v>0.16569999999999999</v>
      </c>
    </row>
    <row r="1660" spans="29:47" x14ac:dyDescent="0.2">
      <c r="AC1660" s="50"/>
      <c r="AU1660" s="201">
        <v>0.1658</v>
      </c>
    </row>
    <row r="1661" spans="29:47" x14ac:dyDescent="0.2">
      <c r="AC1661" s="50"/>
      <c r="AU1661" s="201">
        <v>0.16589999999999999</v>
      </c>
    </row>
    <row r="1662" spans="29:47" x14ac:dyDescent="0.2">
      <c r="AC1662" s="50"/>
      <c r="AU1662" s="201">
        <v>0.16600000000000001</v>
      </c>
    </row>
    <row r="1663" spans="29:47" x14ac:dyDescent="0.2">
      <c r="AC1663" s="50"/>
      <c r="AU1663" s="201">
        <v>0.1661</v>
      </c>
    </row>
    <row r="1664" spans="29:47" x14ac:dyDescent="0.2">
      <c r="AC1664" s="50"/>
      <c r="AU1664" s="201">
        <v>0.16619999999999999</v>
      </c>
    </row>
    <row r="1665" spans="29:47" x14ac:dyDescent="0.2">
      <c r="AC1665" s="50"/>
      <c r="AU1665" s="201">
        <v>0.1663</v>
      </c>
    </row>
    <row r="1666" spans="29:47" x14ac:dyDescent="0.2">
      <c r="AC1666" s="50"/>
      <c r="AU1666" s="201">
        <v>0.16639999999999999</v>
      </c>
    </row>
    <row r="1667" spans="29:47" x14ac:dyDescent="0.2">
      <c r="AC1667" s="50"/>
      <c r="AU1667" s="201">
        <v>0.16650000000000001</v>
      </c>
    </row>
    <row r="1668" spans="29:47" x14ac:dyDescent="0.2">
      <c r="AC1668" s="50"/>
      <c r="AU1668" s="201">
        <v>0.1666</v>
      </c>
    </row>
    <row r="1669" spans="29:47" x14ac:dyDescent="0.2">
      <c r="AC1669" s="50"/>
      <c r="AU1669" s="201">
        <v>0.16669999999999999</v>
      </c>
    </row>
    <row r="1670" spans="29:47" x14ac:dyDescent="0.2">
      <c r="AC1670" s="50"/>
      <c r="AU1670" s="201">
        <v>0.1668</v>
      </c>
    </row>
    <row r="1671" spans="29:47" x14ac:dyDescent="0.2">
      <c r="AC1671" s="50"/>
      <c r="AU1671" s="201">
        <v>0.16689999999999999</v>
      </c>
    </row>
    <row r="1672" spans="29:47" x14ac:dyDescent="0.2">
      <c r="AC1672" s="50"/>
      <c r="AU1672" s="201">
        <v>0.16700000000000001</v>
      </c>
    </row>
    <row r="1673" spans="29:47" x14ac:dyDescent="0.2">
      <c r="AC1673" s="50"/>
      <c r="AU1673" s="201">
        <v>0.1671</v>
      </c>
    </row>
    <row r="1674" spans="29:47" x14ac:dyDescent="0.2">
      <c r="AC1674" s="50"/>
      <c r="AU1674" s="201">
        <v>0.16719999999999999</v>
      </c>
    </row>
    <row r="1675" spans="29:47" x14ac:dyDescent="0.2">
      <c r="AC1675" s="50"/>
      <c r="AU1675" s="201">
        <v>0.1673</v>
      </c>
    </row>
    <row r="1676" spans="29:47" x14ac:dyDescent="0.2">
      <c r="AC1676" s="50"/>
      <c r="AU1676" s="201">
        <v>0.16739999999999999</v>
      </c>
    </row>
    <row r="1677" spans="29:47" x14ac:dyDescent="0.2">
      <c r="AC1677" s="50"/>
      <c r="AU1677" s="201">
        <v>0.16750000000000001</v>
      </c>
    </row>
    <row r="1678" spans="29:47" x14ac:dyDescent="0.2">
      <c r="AC1678" s="50"/>
      <c r="AU1678" s="201">
        <v>0.1676</v>
      </c>
    </row>
    <row r="1679" spans="29:47" x14ac:dyDescent="0.2">
      <c r="AC1679" s="50"/>
      <c r="AU1679" s="201">
        <v>0.16769999999999999</v>
      </c>
    </row>
    <row r="1680" spans="29:47" x14ac:dyDescent="0.2">
      <c r="AC1680" s="50"/>
      <c r="AU1680" s="201">
        <v>0.1678</v>
      </c>
    </row>
    <row r="1681" spans="29:47" x14ac:dyDescent="0.2">
      <c r="AC1681" s="50"/>
      <c r="AU1681" s="201">
        <v>0.16789999999999999</v>
      </c>
    </row>
    <row r="1682" spans="29:47" x14ac:dyDescent="0.2">
      <c r="AC1682" s="50"/>
      <c r="AU1682" s="201">
        <v>0.16800000000000001</v>
      </c>
    </row>
    <row r="1683" spans="29:47" x14ac:dyDescent="0.2">
      <c r="AC1683" s="50"/>
      <c r="AU1683" s="201">
        <v>0.1681</v>
      </c>
    </row>
    <row r="1684" spans="29:47" x14ac:dyDescent="0.2">
      <c r="AC1684" s="50"/>
      <c r="AU1684" s="201">
        <v>0.16819999999999999</v>
      </c>
    </row>
    <row r="1685" spans="29:47" x14ac:dyDescent="0.2">
      <c r="AC1685" s="50"/>
      <c r="AU1685" s="201">
        <v>0.16830000000000001</v>
      </c>
    </row>
    <row r="1686" spans="29:47" x14ac:dyDescent="0.2">
      <c r="AC1686" s="50"/>
      <c r="AU1686" s="201">
        <v>0.16839999999999999</v>
      </c>
    </row>
    <row r="1687" spans="29:47" x14ac:dyDescent="0.2">
      <c r="AC1687" s="50"/>
      <c r="AU1687" s="201">
        <v>0.16850000000000001</v>
      </c>
    </row>
    <row r="1688" spans="29:47" x14ac:dyDescent="0.2">
      <c r="AC1688" s="50"/>
      <c r="AU1688" s="201">
        <v>0.1686</v>
      </c>
    </row>
    <row r="1689" spans="29:47" x14ac:dyDescent="0.2">
      <c r="AC1689" s="50"/>
      <c r="AU1689" s="201">
        <v>0.16869999999999999</v>
      </c>
    </row>
    <row r="1690" spans="29:47" x14ac:dyDescent="0.2">
      <c r="AC1690" s="50"/>
      <c r="AU1690" s="201">
        <v>0.16880000000000001</v>
      </c>
    </row>
    <row r="1691" spans="29:47" x14ac:dyDescent="0.2">
      <c r="AC1691" s="50"/>
      <c r="AU1691" s="201">
        <v>0.16889999999999999</v>
      </c>
    </row>
    <row r="1692" spans="29:47" x14ac:dyDescent="0.2">
      <c r="AC1692" s="50"/>
      <c r="AU1692" s="201">
        <v>0.16900000000000001</v>
      </c>
    </row>
    <row r="1693" spans="29:47" x14ac:dyDescent="0.2">
      <c r="AC1693" s="50"/>
      <c r="AU1693" s="201">
        <v>0.1691</v>
      </c>
    </row>
    <row r="1694" spans="29:47" x14ac:dyDescent="0.2">
      <c r="AC1694" s="50"/>
      <c r="AU1694" s="201">
        <v>0.16919999999999999</v>
      </c>
    </row>
    <row r="1695" spans="29:47" x14ac:dyDescent="0.2">
      <c r="AC1695" s="50"/>
      <c r="AU1695" s="201">
        <v>0.16930000000000001</v>
      </c>
    </row>
    <row r="1696" spans="29:47" x14ac:dyDescent="0.2">
      <c r="AC1696" s="50"/>
      <c r="AU1696" s="201">
        <v>0.1694</v>
      </c>
    </row>
    <row r="1697" spans="29:47" x14ac:dyDescent="0.2">
      <c r="AC1697" s="50">
        <v>-33.050000000003401</v>
      </c>
      <c r="AU1697" s="201">
        <v>0.16950000000000001</v>
      </c>
    </row>
    <row r="1698" spans="29:47" x14ac:dyDescent="0.2">
      <c r="AC1698" s="50">
        <v>-33.040000000003403</v>
      </c>
      <c r="AU1698" s="201">
        <v>0.1696</v>
      </c>
    </row>
    <row r="1699" spans="29:47" x14ac:dyDescent="0.2">
      <c r="AC1699" s="50">
        <v>-33.030000000003398</v>
      </c>
      <c r="AU1699" s="201">
        <v>0.16969999999999999</v>
      </c>
    </row>
    <row r="1700" spans="29:47" x14ac:dyDescent="0.2">
      <c r="AC1700" s="50">
        <v>-33.0200000000034</v>
      </c>
      <c r="AU1700" s="201">
        <v>0.16980000000000001</v>
      </c>
    </row>
    <row r="1701" spans="29:47" x14ac:dyDescent="0.2">
      <c r="AC1701" s="50">
        <v>-33.010000000003402</v>
      </c>
      <c r="AU1701" s="201">
        <v>0.1699</v>
      </c>
    </row>
    <row r="1702" spans="29:47" x14ac:dyDescent="0.2">
      <c r="AC1702" s="50">
        <v>-33.000000000003403</v>
      </c>
      <c r="AU1702" s="201">
        <v>0.17</v>
      </c>
    </row>
    <row r="1703" spans="29:47" x14ac:dyDescent="0.2">
      <c r="AC1703" s="50">
        <v>-32.990000000003398</v>
      </c>
      <c r="AU1703" s="201">
        <v>0.1701</v>
      </c>
    </row>
    <row r="1704" spans="29:47" x14ac:dyDescent="0.2">
      <c r="AC1704" s="50">
        <v>-32.9800000000034</v>
      </c>
      <c r="AU1704" s="201">
        <v>0.17019999999999999</v>
      </c>
    </row>
    <row r="1705" spans="29:47" x14ac:dyDescent="0.2">
      <c r="AC1705" s="50">
        <v>-32.970000000003402</v>
      </c>
      <c r="AU1705" s="201">
        <v>0.17030000000000001</v>
      </c>
    </row>
    <row r="1706" spans="29:47" x14ac:dyDescent="0.2">
      <c r="AC1706" s="50">
        <v>-32.960000000003397</v>
      </c>
      <c r="AU1706" s="201">
        <v>0.1704</v>
      </c>
    </row>
    <row r="1707" spans="29:47" x14ac:dyDescent="0.2">
      <c r="AC1707" s="50">
        <v>-32.950000000003399</v>
      </c>
      <c r="AU1707" s="201">
        <v>0.17050000000000001</v>
      </c>
    </row>
    <row r="1708" spans="29:47" x14ac:dyDescent="0.2">
      <c r="AC1708" s="50">
        <v>-32.940000000003401</v>
      </c>
      <c r="AU1708" s="201">
        <v>0.1706</v>
      </c>
    </row>
    <row r="1709" spans="29:47" x14ac:dyDescent="0.2">
      <c r="AC1709" s="50">
        <v>-32.930000000003403</v>
      </c>
      <c r="AU1709" s="201">
        <v>0.17069999999999999</v>
      </c>
    </row>
    <row r="1710" spans="29:47" x14ac:dyDescent="0.2">
      <c r="AC1710" s="50">
        <v>-32.920000000003398</v>
      </c>
      <c r="AU1710" s="201">
        <v>0.17080000000000001</v>
      </c>
    </row>
    <row r="1711" spans="29:47" x14ac:dyDescent="0.2">
      <c r="AC1711" s="50">
        <v>-32.9100000000034</v>
      </c>
      <c r="AU1711" s="201">
        <v>0.1709</v>
      </c>
    </row>
    <row r="1712" spans="29:47" x14ac:dyDescent="0.2">
      <c r="AC1712" s="50">
        <v>-32.900000000003402</v>
      </c>
      <c r="AU1712" s="201">
        <v>0.17100000000000001</v>
      </c>
    </row>
    <row r="1713" spans="29:47" x14ac:dyDescent="0.2">
      <c r="AC1713" s="50">
        <v>-32.890000000003397</v>
      </c>
      <c r="AU1713" s="201">
        <v>0.1711</v>
      </c>
    </row>
    <row r="1714" spans="29:47" x14ac:dyDescent="0.2">
      <c r="AC1714" s="50">
        <v>-32.880000000003399</v>
      </c>
      <c r="AU1714" s="201">
        <v>0.17119999999999999</v>
      </c>
    </row>
    <row r="1715" spans="29:47" x14ac:dyDescent="0.2">
      <c r="AC1715" s="50">
        <v>-32.870000000003401</v>
      </c>
      <c r="AU1715" s="201">
        <v>0.17130000000000001</v>
      </c>
    </row>
    <row r="1716" spans="29:47" x14ac:dyDescent="0.2">
      <c r="AC1716" s="50">
        <v>-32.860000000003403</v>
      </c>
      <c r="AU1716" s="201">
        <v>0.1714</v>
      </c>
    </row>
    <row r="1717" spans="29:47" x14ac:dyDescent="0.2">
      <c r="AC1717" s="50">
        <v>-32.850000000003398</v>
      </c>
      <c r="AU1717" s="201">
        <v>0.17150000000000001</v>
      </c>
    </row>
    <row r="1718" spans="29:47" x14ac:dyDescent="0.2">
      <c r="AC1718" s="50">
        <v>-32.8400000000034</v>
      </c>
      <c r="AU1718" s="201">
        <v>0.1716</v>
      </c>
    </row>
    <row r="1719" spans="29:47" x14ac:dyDescent="0.2">
      <c r="AC1719" s="50">
        <v>-32.830000000003402</v>
      </c>
      <c r="AU1719" s="201">
        <v>0.17169999999999999</v>
      </c>
    </row>
    <row r="1720" spans="29:47" x14ac:dyDescent="0.2">
      <c r="AC1720" s="50">
        <v>-32.820000000003397</v>
      </c>
      <c r="AU1720" s="201">
        <v>0.17180000000000001</v>
      </c>
    </row>
    <row r="1721" spans="29:47" x14ac:dyDescent="0.2">
      <c r="AC1721" s="50">
        <v>-32.810000000003399</v>
      </c>
      <c r="AU1721" s="201">
        <v>0.1719</v>
      </c>
    </row>
    <row r="1722" spans="29:47" x14ac:dyDescent="0.2">
      <c r="AC1722" s="50">
        <v>-32.800000000003401</v>
      </c>
      <c r="AU1722" s="201">
        <v>0.17199999999999999</v>
      </c>
    </row>
    <row r="1723" spans="29:47" x14ac:dyDescent="0.2">
      <c r="AC1723" s="50">
        <v>-32.790000000003403</v>
      </c>
      <c r="AU1723" s="201">
        <v>0.1721</v>
      </c>
    </row>
    <row r="1724" spans="29:47" x14ac:dyDescent="0.2">
      <c r="AC1724" s="50">
        <v>-32.780000000003398</v>
      </c>
      <c r="AU1724" s="201">
        <v>0.17219999999999999</v>
      </c>
    </row>
    <row r="1725" spans="29:47" x14ac:dyDescent="0.2">
      <c r="AC1725" s="50">
        <v>-32.7700000000034</v>
      </c>
      <c r="AU1725" s="201">
        <v>0.17230000000000001</v>
      </c>
    </row>
    <row r="1726" spans="29:47" x14ac:dyDescent="0.2">
      <c r="AC1726" s="50">
        <v>-32.760000000003402</v>
      </c>
      <c r="AU1726" s="201">
        <v>0.1724</v>
      </c>
    </row>
    <row r="1727" spans="29:47" x14ac:dyDescent="0.2">
      <c r="AC1727" s="50">
        <v>-32.750000000003403</v>
      </c>
      <c r="AU1727" s="201">
        <v>0.17249999999999999</v>
      </c>
    </row>
    <row r="1728" spans="29:47" x14ac:dyDescent="0.2">
      <c r="AC1728" s="50">
        <v>-32.740000000003398</v>
      </c>
      <c r="AU1728" s="201">
        <v>0.1726</v>
      </c>
    </row>
    <row r="1729" spans="29:47" x14ac:dyDescent="0.2">
      <c r="AC1729" s="50">
        <v>-32.7300000000034</v>
      </c>
      <c r="AU1729" s="201">
        <v>0.17269999999999999</v>
      </c>
    </row>
    <row r="1730" spans="29:47" x14ac:dyDescent="0.2">
      <c r="AC1730" s="50">
        <v>-32.720000000003402</v>
      </c>
      <c r="AU1730" s="201">
        <v>0.17280000000000001</v>
      </c>
    </row>
    <row r="1731" spans="29:47" x14ac:dyDescent="0.2">
      <c r="AC1731" s="50">
        <v>-32.710000000003397</v>
      </c>
      <c r="AU1731" s="201">
        <v>0.1729</v>
      </c>
    </row>
    <row r="1732" spans="29:47" x14ac:dyDescent="0.2">
      <c r="AC1732" s="50">
        <v>-32.700000000003399</v>
      </c>
      <c r="AU1732" s="201">
        <v>0.17299999999999999</v>
      </c>
    </row>
    <row r="1733" spans="29:47" x14ac:dyDescent="0.2">
      <c r="AC1733" s="50">
        <v>-32.690000000003401</v>
      </c>
      <c r="AU1733" s="201">
        <v>0.1731</v>
      </c>
    </row>
    <row r="1734" spans="29:47" x14ac:dyDescent="0.2">
      <c r="AC1734" s="50">
        <v>-32.680000000003403</v>
      </c>
      <c r="AU1734" s="201">
        <v>0.17319999999999999</v>
      </c>
    </row>
    <row r="1735" spans="29:47" x14ac:dyDescent="0.2">
      <c r="AC1735" s="50">
        <v>-32.670000000003398</v>
      </c>
      <c r="AU1735" s="201">
        <v>0.17330000000000001</v>
      </c>
    </row>
    <row r="1736" spans="29:47" x14ac:dyDescent="0.2">
      <c r="AC1736" s="50">
        <v>-32.6600000000034</v>
      </c>
      <c r="AU1736" s="201">
        <v>0.1734</v>
      </c>
    </row>
    <row r="1737" spans="29:47" x14ac:dyDescent="0.2">
      <c r="AC1737" s="50">
        <v>-32.650000000003502</v>
      </c>
      <c r="AU1737" s="201">
        <v>0.17349999999999999</v>
      </c>
    </row>
    <row r="1738" spans="29:47" x14ac:dyDescent="0.2">
      <c r="AC1738" s="50">
        <v>-32.640000000003504</v>
      </c>
      <c r="AU1738" s="201">
        <v>0.1736</v>
      </c>
    </row>
    <row r="1739" spans="29:47" x14ac:dyDescent="0.2">
      <c r="AC1739" s="50">
        <v>-32.630000000003498</v>
      </c>
      <c r="AU1739" s="201">
        <v>0.17369999999999999</v>
      </c>
    </row>
    <row r="1740" spans="29:47" x14ac:dyDescent="0.2">
      <c r="AC1740" s="50">
        <v>-32.6200000000035</v>
      </c>
      <c r="AU1740" s="201">
        <v>0.17380000000000001</v>
      </c>
    </row>
    <row r="1741" spans="29:47" x14ac:dyDescent="0.2">
      <c r="AC1741" s="50">
        <v>-32.610000000003502</v>
      </c>
      <c r="AU1741" s="201">
        <v>0.1739</v>
      </c>
    </row>
    <row r="1742" spans="29:47" x14ac:dyDescent="0.2">
      <c r="AC1742" s="50">
        <v>-32.600000000003497</v>
      </c>
      <c r="AU1742" s="201">
        <v>0.17399999999999999</v>
      </c>
    </row>
    <row r="1743" spans="29:47" x14ac:dyDescent="0.2">
      <c r="AC1743" s="50">
        <v>-32.590000000003499</v>
      </c>
      <c r="AU1743" s="201">
        <v>0.1741</v>
      </c>
    </row>
    <row r="1744" spans="29:47" x14ac:dyDescent="0.2">
      <c r="AC1744" s="50">
        <v>-32.580000000003501</v>
      </c>
      <c r="AU1744" s="201">
        <v>0.17419999999999999</v>
      </c>
    </row>
    <row r="1745" spans="29:47" x14ac:dyDescent="0.2">
      <c r="AC1745" s="50">
        <v>-32.570000000003503</v>
      </c>
      <c r="AU1745" s="201">
        <v>0.17430000000000001</v>
      </c>
    </row>
    <row r="1746" spans="29:47" x14ac:dyDescent="0.2">
      <c r="AC1746" s="50">
        <v>-32.560000000003498</v>
      </c>
      <c r="AU1746" s="201">
        <v>0.1744</v>
      </c>
    </row>
    <row r="1747" spans="29:47" x14ac:dyDescent="0.2">
      <c r="AC1747" s="50">
        <v>-32.5500000000035</v>
      </c>
      <c r="AU1747" s="201">
        <v>0.17449999999999999</v>
      </c>
    </row>
    <row r="1748" spans="29:47" x14ac:dyDescent="0.2">
      <c r="AC1748" s="50">
        <v>-32.540000000003502</v>
      </c>
      <c r="AU1748" s="201">
        <v>0.17460000000000001</v>
      </c>
    </row>
    <row r="1749" spans="29:47" x14ac:dyDescent="0.2">
      <c r="AC1749" s="50">
        <v>-32.530000000003497</v>
      </c>
      <c r="AU1749" s="201">
        <v>0.17469999999999999</v>
      </c>
    </row>
    <row r="1750" spans="29:47" x14ac:dyDescent="0.2">
      <c r="AC1750" s="50">
        <v>-32.520000000003499</v>
      </c>
      <c r="AU1750" s="201">
        <v>0.17480000000000001</v>
      </c>
    </row>
    <row r="1751" spans="29:47" x14ac:dyDescent="0.2">
      <c r="AC1751" s="50">
        <v>-32.510000000003501</v>
      </c>
      <c r="AU1751" s="201">
        <v>0.1749</v>
      </c>
    </row>
    <row r="1752" spans="29:47" x14ac:dyDescent="0.2">
      <c r="AC1752" s="50">
        <v>-32.500000000003503</v>
      </c>
      <c r="AU1752" s="201">
        <v>0.17499999999999999</v>
      </c>
    </row>
    <row r="1753" spans="29:47" x14ac:dyDescent="0.2">
      <c r="AC1753" s="50">
        <v>-32.490000000003498</v>
      </c>
      <c r="AU1753" s="201">
        <v>0.17510000000000001</v>
      </c>
    </row>
    <row r="1754" spans="29:47" x14ac:dyDescent="0.2">
      <c r="AC1754" s="50">
        <v>-32.4800000000035</v>
      </c>
      <c r="AU1754" s="201">
        <v>0.17519999999999999</v>
      </c>
    </row>
    <row r="1755" spans="29:47" x14ac:dyDescent="0.2">
      <c r="AC1755" s="50">
        <v>-32.470000000003502</v>
      </c>
      <c r="AU1755" s="201">
        <v>0.17530000000000001</v>
      </c>
    </row>
    <row r="1756" spans="29:47" x14ac:dyDescent="0.2">
      <c r="AC1756" s="50">
        <v>-32.460000000003497</v>
      </c>
      <c r="AU1756" s="201">
        <v>0.1754</v>
      </c>
    </row>
    <row r="1757" spans="29:47" x14ac:dyDescent="0.2">
      <c r="AC1757" s="50">
        <v>-32.450000000003499</v>
      </c>
      <c r="AU1757" s="201">
        <v>0.17549999999999999</v>
      </c>
    </row>
    <row r="1758" spans="29:47" x14ac:dyDescent="0.2">
      <c r="AC1758" s="50">
        <v>-32.440000000003501</v>
      </c>
      <c r="AU1758" s="201">
        <v>0.17560000000000001</v>
      </c>
    </row>
    <row r="1759" spans="29:47" x14ac:dyDescent="0.2">
      <c r="AC1759" s="50">
        <v>-32.430000000003503</v>
      </c>
      <c r="AU1759" s="201">
        <v>0.1757</v>
      </c>
    </row>
    <row r="1760" spans="29:47" x14ac:dyDescent="0.2">
      <c r="AC1760" s="50">
        <v>-32.420000000003498</v>
      </c>
      <c r="AU1760" s="201">
        <v>0.17580000000000001</v>
      </c>
    </row>
    <row r="1761" spans="29:47" x14ac:dyDescent="0.2">
      <c r="AC1761" s="50">
        <v>-32.4100000000035</v>
      </c>
      <c r="AU1761" s="201">
        <v>0.1759</v>
      </c>
    </row>
    <row r="1762" spans="29:47" x14ac:dyDescent="0.2">
      <c r="AC1762" s="50">
        <v>-32.400000000003502</v>
      </c>
      <c r="AU1762" s="201">
        <v>0.17599999999999999</v>
      </c>
    </row>
    <row r="1763" spans="29:47" x14ac:dyDescent="0.2">
      <c r="AC1763" s="50">
        <v>-32.390000000003504</v>
      </c>
      <c r="AU1763" s="201">
        <v>0.17610000000000001</v>
      </c>
    </row>
    <row r="1764" spans="29:47" x14ac:dyDescent="0.2">
      <c r="AC1764" s="50">
        <v>-32.380000000003498</v>
      </c>
      <c r="AU1764" s="201">
        <v>0.1762</v>
      </c>
    </row>
    <row r="1765" spans="29:47" x14ac:dyDescent="0.2">
      <c r="AC1765" s="50">
        <v>-32.3700000000035</v>
      </c>
      <c r="AU1765" s="201">
        <v>0.17630000000000001</v>
      </c>
    </row>
    <row r="1766" spans="29:47" x14ac:dyDescent="0.2">
      <c r="AC1766" s="50">
        <v>-32.360000000003502</v>
      </c>
      <c r="AU1766" s="201">
        <v>0.1764</v>
      </c>
    </row>
    <row r="1767" spans="29:47" x14ac:dyDescent="0.2">
      <c r="AC1767" s="50">
        <v>-32.350000000003497</v>
      </c>
      <c r="AU1767" s="201">
        <v>0.17649999999999999</v>
      </c>
    </row>
    <row r="1768" spans="29:47" x14ac:dyDescent="0.2">
      <c r="AC1768" s="50">
        <v>-32.340000000003499</v>
      </c>
      <c r="AU1768" s="201">
        <v>0.17660000000000001</v>
      </c>
    </row>
    <row r="1769" spans="29:47" x14ac:dyDescent="0.2">
      <c r="AC1769" s="50">
        <v>-32.330000000003501</v>
      </c>
      <c r="AU1769" s="201">
        <v>0.1767</v>
      </c>
    </row>
    <row r="1770" spans="29:47" x14ac:dyDescent="0.2">
      <c r="AC1770" s="50">
        <v>-32.320000000003503</v>
      </c>
      <c r="AU1770" s="201">
        <v>0.17680000000000001</v>
      </c>
    </row>
    <row r="1771" spans="29:47" x14ac:dyDescent="0.2">
      <c r="AC1771" s="50">
        <v>-32.310000000003498</v>
      </c>
      <c r="AU1771" s="201">
        <v>0.1769</v>
      </c>
    </row>
    <row r="1772" spans="29:47" x14ac:dyDescent="0.2">
      <c r="AC1772" s="50">
        <v>-32.3000000000035</v>
      </c>
      <c r="AU1772" s="201">
        <v>0.17699999999999999</v>
      </c>
    </row>
    <row r="1773" spans="29:47" x14ac:dyDescent="0.2">
      <c r="AC1773" s="50">
        <v>-32.290000000003502</v>
      </c>
      <c r="AU1773" s="201">
        <v>0.17710000000000001</v>
      </c>
    </row>
    <row r="1774" spans="29:47" x14ac:dyDescent="0.2">
      <c r="AC1774" s="50">
        <v>-32.280000000003497</v>
      </c>
      <c r="AU1774" s="201">
        <v>0.1772</v>
      </c>
    </row>
    <row r="1775" spans="29:47" x14ac:dyDescent="0.2">
      <c r="AC1775" s="50">
        <v>-32.270000000003499</v>
      </c>
      <c r="AU1775" s="201">
        <v>0.17730000000000001</v>
      </c>
    </row>
    <row r="1776" spans="29:47" x14ac:dyDescent="0.2">
      <c r="AC1776" s="50">
        <v>-32.260000000003501</v>
      </c>
      <c r="AU1776" s="201">
        <v>0.1774</v>
      </c>
    </row>
    <row r="1777" spans="29:47" x14ac:dyDescent="0.2">
      <c r="AC1777" s="50">
        <v>-32.250000000003503</v>
      </c>
      <c r="AU1777" s="201">
        <v>0.17749999999999999</v>
      </c>
    </row>
    <row r="1778" spans="29:47" x14ac:dyDescent="0.2">
      <c r="AC1778" s="50">
        <v>-32.240000000003498</v>
      </c>
      <c r="AU1778" s="201">
        <v>0.17760000000000001</v>
      </c>
    </row>
    <row r="1779" spans="29:47" x14ac:dyDescent="0.2">
      <c r="AC1779" s="50">
        <v>-32.2300000000035</v>
      </c>
      <c r="AU1779" s="201">
        <v>0.1777</v>
      </c>
    </row>
    <row r="1780" spans="29:47" x14ac:dyDescent="0.2">
      <c r="AC1780" s="50">
        <v>-32.220000000003502</v>
      </c>
      <c r="AU1780" s="201">
        <v>0.17780000000000001</v>
      </c>
    </row>
    <row r="1781" spans="29:47" x14ac:dyDescent="0.2">
      <c r="AC1781" s="50">
        <v>-32.210000000003497</v>
      </c>
      <c r="AU1781" s="201">
        <v>0.1779</v>
      </c>
    </row>
    <row r="1782" spans="29:47" x14ac:dyDescent="0.2">
      <c r="AC1782" s="50">
        <v>-32.200000000003499</v>
      </c>
      <c r="AU1782" s="201">
        <v>0.17799999999999999</v>
      </c>
    </row>
    <row r="1783" spans="29:47" x14ac:dyDescent="0.2">
      <c r="AC1783" s="50">
        <v>-32.190000000003501</v>
      </c>
      <c r="AU1783" s="201">
        <v>0.17810000000000001</v>
      </c>
    </row>
    <row r="1784" spans="29:47" x14ac:dyDescent="0.2">
      <c r="AC1784" s="50">
        <v>-32.180000000003503</v>
      </c>
      <c r="AU1784" s="201">
        <v>0.1782</v>
      </c>
    </row>
    <row r="1785" spans="29:47" x14ac:dyDescent="0.2">
      <c r="AC1785" s="50">
        <v>-32.170000000003498</v>
      </c>
      <c r="AU1785" s="201">
        <v>0.17829999999999999</v>
      </c>
    </row>
    <row r="1786" spans="29:47" x14ac:dyDescent="0.2">
      <c r="AC1786" s="50">
        <v>-32.1600000000035</v>
      </c>
      <c r="AU1786" s="201">
        <v>0.1784</v>
      </c>
    </row>
    <row r="1787" spans="29:47" x14ac:dyDescent="0.2">
      <c r="AC1787" s="50">
        <v>-32.150000000003601</v>
      </c>
      <c r="AU1787" s="201">
        <v>0.17849999999999999</v>
      </c>
    </row>
    <row r="1788" spans="29:47" x14ac:dyDescent="0.2">
      <c r="AC1788" s="50">
        <v>-32.140000000003603</v>
      </c>
      <c r="AU1788" s="201">
        <v>0.17860000000000001</v>
      </c>
    </row>
    <row r="1789" spans="29:47" x14ac:dyDescent="0.2">
      <c r="AC1789" s="50">
        <v>-32.130000000003598</v>
      </c>
      <c r="AU1789" s="201">
        <v>0.1787</v>
      </c>
    </row>
    <row r="1790" spans="29:47" x14ac:dyDescent="0.2">
      <c r="AC1790" s="50">
        <v>-32.1200000000036</v>
      </c>
      <c r="AU1790" s="201">
        <v>0.17879999999999999</v>
      </c>
    </row>
    <row r="1791" spans="29:47" x14ac:dyDescent="0.2">
      <c r="AC1791" s="50">
        <v>-32.110000000003602</v>
      </c>
      <c r="AU1791" s="201">
        <v>0.1789</v>
      </c>
    </row>
    <row r="1792" spans="29:47" x14ac:dyDescent="0.2">
      <c r="AC1792" s="50">
        <v>-32.100000000003597</v>
      </c>
      <c r="AU1792" s="201">
        <v>0.17899999999999999</v>
      </c>
    </row>
    <row r="1793" spans="29:47" x14ac:dyDescent="0.2">
      <c r="AC1793" s="50">
        <v>-32.090000000003599</v>
      </c>
      <c r="AU1793" s="201">
        <v>0.17910000000000001</v>
      </c>
    </row>
    <row r="1794" spans="29:47" x14ac:dyDescent="0.2">
      <c r="AC1794" s="50">
        <v>-32.080000000003601</v>
      </c>
      <c r="AU1794" s="201">
        <v>0.1792</v>
      </c>
    </row>
    <row r="1795" spans="29:47" x14ac:dyDescent="0.2">
      <c r="AC1795" s="50">
        <v>-32.070000000003603</v>
      </c>
      <c r="AU1795" s="201">
        <v>0.17929999999999999</v>
      </c>
    </row>
    <row r="1796" spans="29:47" x14ac:dyDescent="0.2">
      <c r="AC1796" s="50">
        <v>-32.060000000003598</v>
      </c>
      <c r="AU1796" s="201">
        <v>0.1794</v>
      </c>
    </row>
    <row r="1797" spans="29:47" x14ac:dyDescent="0.2">
      <c r="AC1797" s="50">
        <v>-32.0500000000036</v>
      </c>
      <c r="AU1797" s="201">
        <v>0.17949999999999999</v>
      </c>
    </row>
    <row r="1798" spans="29:47" x14ac:dyDescent="0.2">
      <c r="AC1798" s="50">
        <v>-32.040000000003602</v>
      </c>
      <c r="AU1798" s="201">
        <v>0.17960000000000001</v>
      </c>
    </row>
    <row r="1799" spans="29:47" x14ac:dyDescent="0.2">
      <c r="AC1799" s="50">
        <v>-32.030000000003596</v>
      </c>
      <c r="AU1799" s="201">
        <v>0.1797</v>
      </c>
    </row>
    <row r="1800" spans="29:47" x14ac:dyDescent="0.2">
      <c r="AC1800" s="50">
        <v>-32.020000000003598</v>
      </c>
      <c r="AU1800" s="201">
        <v>0.17979999999999999</v>
      </c>
    </row>
    <row r="1801" spans="29:47" x14ac:dyDescent="0.2">
      <c r="AC1801" s="50">
        <v>-32.0100000000036</v>
      </c>
      <c r="AU1801" s="201">
        <v>0.1799</v>
      </c>
    </row>
    <row r="1802" spans="29:47" x14ac:dyDescent="0.2">
      <c r="AC1802" s="50">
        <v>-32.000000000003602</v>
      </c>
      <c r="AU1802" s="201">
        <v>0.18</v>
      </c>
    </row>
    <row r="1803" spans="29:47" x14ac:dyDescent="0.2">
      <c r="AC1803" s="50">
        <v>-31.990000000003601</v>
      </c>
      <c r="AU1803" s="201">
        <v>0.18010000000000001</v>
      </c>
    </row>
    <row r="1804" spans="29:47" x14ac:dyDescent="0.2">
      <c r="AC1804" s="50">
        <v>-31.980000000003599</v>
      </c>
      <c r="AU1804" s="201">
        <v>0.1802</v>
      </c>
    </row>
    <row r="1805" spans="29:47" x14ac:dyDescent="0.2">
      <c r="AC1805" s="50">
        <v>-31.970000000003601</v>
      </c>
      <c r="AU1805" s="201">
        <v>0.18029999999999999</v>
      </c>
    </row>
    <row r="1806" spans="29:47" x14ac:dyDescent="0.2">
      <c r="AC1806" s="50">
        <v>-31.9600000000036</v>
      </c>
      <c r="AU1806" s="201">
        <v>0.1804</v>
      </c>
    </row>
    <row r="1807" spans="29:47" x14ac:dyDescent="0.2">
      <c r="AC1807" s="50">
        <v>-31.950000000003602</v>
      </c>
      <c r="AU1807" s="201">
        <v>0.18049999999999999</v>
      </c>
    </row>
    <row r="1808" spans="29:47" x14ac:dyDescent="0.2">
      <c r="AC1808" s="50">
        <v>-31.9400000000036</v>
      </c>
      <c r="AU1808" s="201">
        <v>0.18060000000000001</v>
      </c>
    </row>
    <row r="1809" spans="29:47" x14ac:dyDescent="0.2">
      <c r="AC1809" s="50">
        <v>-31.930000000003599</v>
      </c>
      <c r="AU1809" s="201">
        <v>0.1807</v>
      </c>
    </row>
    <row r="1810" spans="29:47" x14ac:dyDescent="0.2">
      <c r="AC1810" s="50">
        <v>-31.920000000003601</v>
      </c>
      <c r="AU1810" s="201">
        <v>0.18079999999999999</v>
      </c>
    </row>
    <row r="1811" spans="29:47" x14ac:dyDescent="0.2">
      <c r="AC1811" s="50">
        <v>-31.910000000003599</v>
      </c>
      <c r="AU1811" s="201">
        <v>0.18090000000000001</v>
      </c>
    </row>
    <row r="1812" spans="29:47" x14ac:dyDescent="0.2">
      <c r="AC1812" s="50">
        <v>-31.900000000003601</v>
      </c>
      <c r="AU1812" s="201">
        <v>0.18099999999999999</v>
      </c>
    </row>
    <row r="1813" spans="29:47" x14ac:dyDescent="0.2">
      <c r="AC1813" s="50">
        <v>-31.890000000003599</v>
      </c>
      <c r="AU1813" s="201">
        <v>0.18110000000000001</v>
      </c>
    </row>
    <row r="1814" spans="29:47" x14ac:dyDescent="0.2">
      <c r="AC1814" s="50">
        <v>-31.880000000003601</v>
      </c>
      <c r="AU1814" s="201">
        <v>0.1812</v>
      </c>
    </row>
    <row r="1815" spans="29:47" x14ac:dyDescent="0.2">
      <c r="AC1815" s="50">
        <v>-31.8700000000036</v>
      </c>
      <c r="AU1815" s="201">
        <v>0.18129999999999999</v>
      </c>
    </row>
    <row r="1816" spans="29:47" x14ac:dyDescent="0.2">
      <c r="AC1816" s="50">
        <v>-31.860000000003598</v>
      </c>
      <c r="AU1816" s="201">
        <v>0.18140000000000001</v>
      </c>
    </row>
    <row r="1817" spans="29:47" x14ac:dyDescent="0.2">
      <c r="AC1817" s="50">
        <v>-31.8500000000036</v>
      </c>
      <c r="AU1817" s="201">
        <v>0.18149999999999999</v>
      </c>
    </row>
    <row r="1818" spans="29:47" x14ac:dyDescent="0.2">
      <c r="AC1818" s="50">
        <v>-31.840000000003599</v>
      </c>
      <c r="AU1818" s="201">
        <v>0.18160000000000001</v>
      </c>
    </row>
    <row r="1819" spans="29:47" x14ac:dyDescent="0.2">
      <c r="AC1819" s="50">
        <v>-31.830000000003601</v>
      </c>
      <c r="AU1819" s="201">
        <v>0.1817</v>
      </c>
    </row>
    <row r="1820" spans="29:47" x14ac:dyDescent="0.2">
      <c r="AC1820" s="50">
        <v>-31.820000000003599</v>
      </c>
      <c r="AU1820" s="201">
        <v>0.18179999999999999</v>
      </c>
    </row>
    <row r="1821" spans="29:47" x14ac:dyDescent="0.2">
      <c r="AC1821" s="50">
        <v>-31.810000000003601</v>
      </c>
      <c r="AU1821" s="201">
        <v>0.18190000000000001</v>
      </c>
    </row>
    <row r="1822" spans="29:47" x14ac:dyDescent="0.2">
      <c r="AC1822" s="50">
        <v>-31.8000000000036</v>
      </c>
      <c r="AU1822" s="201">
        <v>0.182</v>
      </c>
    </row>
    <row r="1823" spans="29:47" x14ac:dyDescent="0.2">
      <c r="AC1823" s="50">
        <v>-31.790000000003602</v>
      </c>
      <c r="AU1823" s="201">
        <v>0.18210000000000001</v>
      </c>
    </row>
    <row r="1824" spans="29:47" x14ac:dyDescent="0.2">
      <c r="AC1824" s="50">
        <v>-31.7800000000036</v>
      </c>
      <c r="AU1824" s="201">
        <v>0.1822</v>
      </c>
    </row>
    <row r="1825" spans="29:47" x14ac:dyDescent="0.2">
      <c r="AC1825" s="50">
        <v>-31.770000000003598</v>
      </c>
      <c r="AU1825" s="201">
        <v>0.18229999999999999</v>
      </c>
    </row>
    <row r="1826" spans="29:47" x14ac:dyDescent="0.2">
      <c r="AC1826" s="50">
        <v>-31.7600000000036</v>
      </c>
      <c r="AU1826" s="201">
        <v>0.18240000000000001</v>
      </c>
    </row>
    <row r="1827" spans="29:47" x14ac:dyDescent="0.2">
      <c r="AC1827" s="50">
        <v>-31.750000000003599</v>
      </c>
      <c r="AU1827" s="201">
        <v>0.1825</v>
      </c>
    </row>
    <row r="1828" spans="29:47" x14ac:dyDescent="0.2">
      <c r="AC1828" s="50">
        <v>-31.740000000003601</v>
      </c>
      <c r="AU1828" s="201">
        <v>0.18260000000000001</v>
      </c>
    </row>
    <row r="1829" spans="29:47" x14ac:dyDescent="0.2">
      <c r="AC1829" s="50">
        <v>-31.730000000003599</v>
      </c>
      <c r="AU1829" s="201">
        <v>0.1827</v>
      </c>
    </row>
    <row r="1830" spans="29:47" x14ac:dyDescent="0.2">
      <c r="AC1830" s="50">
        <v>-31.720000000003601</v>
      </c>
      <c r="AU1830" s="201">
        <v>0.18279999999999999</v>
      </c>
    </row>
    <row r="1831" spans="29:47" x14ac:dyDescent="0.2">
      <c r="AC1831" s="50">
        <v>-31.7100000000036</v>
      </c>
      <c r="AU1831" s="201">
        <v>0.18290000000000001</v>
      </c>
    </row>
    <row r="1832" spans="29:47" x14ac:dyDescent="0.2">
      <c r="AC1832" s="50">
        <v>-31.700000000003602</v>
      </c>
      <c r="AU1832" s="201">
        <v>0.183</v>
      </c>
    </row>
    <row r="1833" spans="29:47" x14ac:dyDescent="0.2">
      <c r="AC1833" s="50">
        <v>-31.6900000000036</v>
      </c>
      <c r="AU1833" s="201">
        <v>0.18310000000000001</v>
      </c>
    </row>
    <row r="1834" spans="29:47" x14ac:dyDescent="0.2">
      <c r="AC1834" s="50">
        <v>-31.680000000003599</v>
      </c>
      <c r="AU1834" s="201">
        <v>0.1832</v>
      </c>
    </row>
    <row r="1835" spans="29:47" x14ac:dyDescent="0.2">
      <c r="AC1835" s="50">
        <v>-31.670000000003601</v>
      </c>
      <c r="AU1835" s="201">
        <v>0.18329999999999999</v>
      </c>
    </row>
    <row r="1836" spans="29:47" x14ac:dyDescent="0.2">
      <c r="AC1836" s="50">
        <v>-31.660000000003599</v>
      </c>
      <c r="AU1836" s="201">
        <v>0.18340000000000001</v>
      </c>
    </row>
    <row r="1837" spans="29:47" x14ac:dyDescent="0.2">
      <c r="AC1837" s="50">
        <v>-31.650000000003701</v>
      </c>
      <c r="AU1837" s="201">
        <v>0.1835</v>
      </c>
    </row>
    <row r="1838" spans="29:47" x14ac:dyDescent="0.2">
      <c r="AC1838" s="50">
        <v>-31.640000000003699</v>
      </c>
      <c r="AU1838" s="201">
        <v>0.18360000000000001</v>
      </c>
    </row>
    <row r="1839" spans="29:47" x14ac:dyDescent="0.2">
      <c r="AC1839" s="50">
        <v>-31.630000000003701</v>
      </c>
      <c r="AU1839" s="201">
        <v>0.1837</v>
      </c>
    </row>
    <row r="1840" spans="29:47" x14ac:dyDescent="0.2">
      <c r="AC1840" s="50">
        <v>-31.620000000003699</v>
      </c>
      <c r="AU1840" s="201">
        <v>0.18379999999999999</v>
      </c>
    </row>
    <row r="1841" spans="29:47" x14ac:dyDescent="0.2">
      <c r="AC1841" s="50">
        <v>-31.610000000003701</v>
      </c>
      <c r="AU1841" s="201">
        <v>0.18390000000000001</v>
      </c>
    </row>
    <row r="1842" spans="29:47" x14ac:dyDescent="0.2">
      <c r="AC1842" s="50">
        <v>-31.6000000000037</v>
      </c>
      <c r="AU1842" s="201">
        <v>0.184</v>
      </c>
    </row>
    <row r="1843" spans="29:47" x14ac:dyDescent="0.2">
      <c r="AC1843" s="50">
        <v>-31.590000000003698</v>
      </c>
      <c r="AU1843" s="201">
        <v>0.18410000000000001</v>
      </c>
    </row>
    <row r="1844" spans="29:47" x14ac:dyDescent="0.2">
      <c r="AC1844" s="50">
        <v>-31.5800000000037</v>
      </c>
      <c r="AU1844" s="201">
        <v>0.1842</v>
      </c>
    </row>
    <row r="1845" spans="29:47" x14ac:dyDescent="0.2">
      <c r="AC1845" s="50">
        <v>-31.570000000003699</v>
      </c>
      <c r="AU1845" s="201">
        <v>0.18429999999999999</v>
      </c>
    </row>
    <row r="1846" spans="29:47" x14ac:dyDescent="0.2">
      <c r="AC1846" s="50">
        <v>-31.560000000003701</v>
      </c>
      <c r="AU1846" s="201">
        <v>0.18440000000000001</v>
      </c>
    </row>
    <row r="1847" spans="29:47" x14ac:dyDescent="0.2">
      <c r="AC1847" s="50">
        <v>-31.550000000003699</v>
      </c>
      <c r="AU1847" s="201">
        <v>0.1845</v>
      </c>
    </row>
    <row r="1848" spans="29:47" x14ac:dyDescent="0.2">
      <c r="AC1848" s="50">
        <v>-31.540000000003701</v>
      </c>
      <c r="AU1848" s="201">
        <v>0.18459999999999999</v>
      </c>
    </row>
    <row r="1849" spans="29:47" x14ac:dyDescent="0.2">
      <c r="AC1849" s="50">
        <v>-31.5300000000037</v>
      </c>
      <c r="AU1849" s="201">
        <v>0.1847</v>
      </c>
    </row>
    <row r="1850" spans="29:47" x14ac:dyDescent="0.2">
      <c r="AC1850" s="50">
        <v>-31.520000000003702</v>
      </c>
      <c r="AU1850" s="201">
        <v>0.18479999999999999</v>
      </c>
    </row>
    <row r="1851" spans="29:47" x14ac:dyDescent="0.2">
      <c r="AC1851" s="50">
        <v>-31.5100000000037</v>
      </c>
      <c r="AU1851" s="201">
        <v>0.18490000000000001</v>
      </c>
    </row>
    <row r="1852" spans="29:47" x14ac:dyDescent="0.2">
      <c r="AC1852" s="50">
        <v>-31.500000000003698</v>
      </c>
      <c r="AU1852" s="201">
        <v>0.185</v>
      </c>
    </row>
    <row r="1853" spans="29:47" x14ac:dyDescent="0.2">
      <c r="AC1853" s="50">
        <v>-31.4900000000037</v>
      </c>
      <c r="AU1853" s="201">
        <v>0.18509999999999999</v>
      </c>
    </row>
    <row r="1854" spans="29:47" x14ac:dyDescent="0.2">
      <c r="AC1854" s="50">
        <v>-31.480000000003699</v>
      </c>
      <c r="AU1854" s="201">
        <v>0.1852</v>
      </c>
    </row>
    <row r="1855" spans="29:47" x14ac:dyDescent="0.2">
      <c r="AC1855" s="50">
        <v>-31.470000000003701</v>
      </c>
      <c r="AU1855" s="201">
        <v>0.18529999999999999</v>
      </c>
    </row>
    <row r="1856" spans="29:47" x14ac:dyDescent="0.2">
      <c r="AC1856" s="50">
        <v>-31.460000000003699</v>
      </c>
      <c r="AU1856" s="201">
        <v>0.18540000000000001</v>
      </c>
    </row>
    <row r="1857" spans="29:47" x14ac:dyDescent="0.2">
      <c r="AC1857" s="50">
        <v>-31.450000000003701</v>
      </c>
      <c r="AU1857" s="201">
        <v>0.1855</v>
      </c>
    </row>
    <row r="1858" spans="29:47" x14ac:dyDescent="0.2">
      <c r="AC1858" s="50">
        <v>-31.4400000000037</v>
      </c>
      <c r="AU1858" s="201">
        <v>0.18559999999999999</v>
      </c>
    </row>
    <row r="1859" spans="29:47" x14ac:dyDescent="0.2">
      <c r="AC1859" s="50">
        <v>-31.430000000003702</v>
      </c>
      <c r="AU1859" s="201">
        <v>0.1857</v>
      </c>
    </row>
    <row r="1860" spans="29:47" x14ac:dyDescent="0.2">
      <c r="AC1860" s="50">
        <v>-31.4200000000037</v>
      </c>
      <c r="AU1860" s="201">
        <v>0.18579999999999999</v>
      </c>
    </row>
    <row r="1861" spans="29:47" x14ac:dyDescent="0.2">
      <c r="AC1861" s="50">
        <v>-31.410000000003699</v>
      </c>
      <c r="AU1861" s="201">
        <v>0.18590000000000001</v>
      </c>
    </row>
    <row r="1862" spans="29:47" x14ac:dyDescent="0.2">
      <c r="AC1862" s="50">
        <v>-31.400000000003701</v>
      </c>
      <c r="AU1862" s="201">
        <v>0.186</v>
      </c>
    </row>
    <row r="1863" spans="29:47" x14ac:dyDescent="0.2">
      <c r="AC1863" s="50">
        <v>-31.390000000003699</v>
      </c>
      <c r="AU1863" s="201">
        <v>0.18609999999999999</v>
      </c>
    </row>
    <row r="1864" spans="29:47" x14ac:dyDescent="0.2">
      <c r="AC1864" s="50">
        <v>-31.380000000003701</v>
      </c>
      <c r="AU1864" s="201">
        <v>0.1862</v>
      </c>
    </row>
    <row r="1865" spans="29:47" x14ac:dyDescent="0.2">
      <c r="AC1865" s="50">
        <v>-31.370000000003699</v>
      </c>
      <c r="AU1865" s="201">
        <v>0.18629999999999999</v>
      </c>
    </row>
    <row r="1866" spans="29:47" x14ac:dyDescent="0.2">
      <c r="AC1866" s="50">
        <v>-31.360000000003701</v>
      </c>
      <c r="AU1866" s="201">
        <v>0.18640000000000001</v>
      </c>
    </row>
    <row r="1867" spans="29:47" x14ac:dyDescent="0.2">
      <c r="AC1867" s="50">
        <v>-31.3500000000037</v>
      </c>
      <c r="AU1867" s="201">
        <v>0.1865</v>
      </c>
    </row>
    <row r="1868" spans="29:47" x14ac:dyDescent="0.2">
      <c r="AC1868" s="50">
        <v>-31.340000000003698</v>
      </c>
      <c r="AU1868" s="201">
        <v>0.18659999999999999</v>
      </c>
    </row>
    <row r="1869" spans="29:47" x14ac:dyDescent="0.2">
      <c r="AC1869" s="50">
        <v>-31.3300000000037</v>
      </c>
      <c r="AU1869" s="201">
        <v>0.1867</v>
      </c>
    </row>
    <row r="1870" spans="29:47" x14ac:dyDescent="0.2">
      <c r="AC1870" s="50">
        <v>-31.320000000003699</v>
      </c>
      <c r="AU1870" s="201">
        <v>0.18679999999999999</v>
      </c>
    </row>
    <row r="1871" spans="29:47" x14ac:dyDescent="0.2">
      <c r="AC1871" s="50">
        <v>-31.310000000003701</v>
      </c>
      <c r="AU1871" s="201">
        <v>0.18690000000000001</v>
      </c>
    </row>
    <row r="1872" spans="29:47" x14ac:dyDescent="0.2">
      <c r="AC1872" s="50">
        <v>-31.300000000003699</v>
      </c>
      <c r="AU1872" s="201">
        <v>0.187</v>
      </c>
    </row>
    <row r="1873" spans="29:47" x14ac:dyDescent="0.2">
      <c r="AC1873" s="50">
        <v>-31.290000000003701</v>
      </c>
      <c r="AU1873" s="201">
        <v>0.18709999999999999</v>
      </c>
    </row>
    <row r="1874" spans="29:47" x14ac:dyDescent="0.2">
      <c r="AC1874" s="50">
        <v>-31.2800000000037</v>
      </c>
      <c r="AU1874" s="201">
        <v>0.18720000000000001</v>
      </c>
    </row>
    <row r="1875" spans="29:47" x14ac:dyDescent="0.2">
      <c r="AC1875" s="50">
        <v>-31.270000000003702</v>
      </c>
      <c r="AU1875" s="201">
        <v>0.18729999999999999</v>
      </c>
    </row>
    <row r="1876" spans="29:47" x14ac:dyDescent="0.2">
      <c r="AC1876" s="50">
        <v>-31.2600000000037</v>
      </c>
      <c r="AU1876" s="201">
        <v>0.18740000000000001</v>
      </c>
    </row>
    <row r="1877" spans="29:47" x14ac:dyDescent="0.2">
      <c r="AC1877" s="50">
        <v>-31.250000000003698</v>
      </c>
      <c r="AU1877" s="201">
        <v>0.1875</v>
      </c>
    </row>
    <row r="1878" spans="29:47" x14ac:dyDescent="0.2">
      <c r="AC1878" s="50">
        <v>-31.2400000000037</v>
      </c>
      <c r="AU1878" s="201">
        <v>0.18759999999999999</v>
      </c>
    </row>
    <row r="1879" spans="29:47" x14ac:dyDescent="0.2">
      <c r="AC1879" s="50">
        <v>-31.230000000003699</v>
      </c>
      <c r="AU1879" s="201">
        <v>0.18770000000000001</v>
      </c>
    </row>
    <row r="1880" spans="29:47" x14ac:dyDescent="0.2">
      <c r="AC1880" s="50">
        <v>-31.220000000003701</v>
      </c>
      <c r="AU1880" s="201">
        <v>0.18779999999999999</v>
      </c>
    </row>
    <row r="1881" spans="29:47" x14ac:dyDescent="0.2">
      <c r="AC1881" s="50">
        <v>-31.210000000003699</v>
      </c>
      <c r="AU1881" s="201">
        <v>0.18790000000000001</v>
      </c>
    </row>
    <row r="1882" spans="29:47" x14ac:dyDescent="0.2">
      <c r="AC1882" s="50">
        <v>-31.200000000003701</v>
      </c>
      <c r="AU1882" s="201">
        <v>0.188</v>
      </c>
    </row>
    <row r="1883" spans="29:47" x14ac:dyDescent="0.2">
      <c r="AC1883" s="50">
        <v>-31.1900000000037</v>
      </c>
      <c r="AU1883" s="201">
        <v>0.18809999999999999</v>
      </c>
    </row>
    <row r="1884" spans="29:47" x14ac:dyDescent="0.2">
      <c r="AC1884" s="50">
        <v>-31.180000000003702</v>
      </c>
      <c r="AU1884" s="201">
        <v>0.18820000000000001</v>
      </c>
    </row>
    <row r="1885" spans="29:47" x14ac:dyDescent="0.2">
      <c r="AC1885" s="50">
        <v>-31.1700000000037</v>
      </c>
      <c r="AU1885" s="201">
        <v>0.1883</v>
      </c>
    </row>
    <row r="1886" spans="29:47" x14ac:dyDescent="0.2">
      <c r="AC1886" s="50">
        <v>-31.160000000003699</v>
      </c>
      <c r="AU1886" s="201">
        <v>0.18840000000000001</v>
      </c>
    </row>
    <row r="1887" spans="29:47" x14ac:dyDescent="0.2">
      <c r="AC1887" s="50">
        <v>-31.1500000000038</v>
      </c>
      <c r="AU1887" s="201">
        <v>0.1885</v>
      </c>
    </row>
    <row r="1888" spans="29:47" x14ac:dyDescent="0.2">
      <c r="AC1888" s="50">
        <v>-31.140000000003798</v>
      </c>
      <c r="AU1888" s="201">
        <v>0.18859999999999999</v>
      </c>
    </row>
    <row r="1889" spans="29:47" x14ac:dyDescent="0.2">
      <c r="AC1889" s="50">
        <v>-31.1300000000038</v>
      </c>
      <c r="AU1889" s="201">
        <v>0.18870000000000001</v>
      </c>
    </row>
    <row r="1890" spans="29:47" x14ac:dyDescent="0.2">
      <c r="AC1890" s="50">
        <v>-31.120000000003799</v>
      </c>
      <c r="AU1890" s="201">
        <v>0.1888</v>
      </c>
    </row>
    <row r="1891" spans="29:47" x14ac:dyDescent="0.2">
      <c r="AC1891" s="50">
        <v>-31.110000000003801</v>
      </c>
      <c r="AU1891" s="201">
        <v>0.18890000000000001</v>
      </c>
    </row>
    <row r="1892" spans="29:47" x14ac:dyDescent="0.2">
      <c r="AC1892" s="50">
        <v>-31.100000000003799</v>
      </c>
      <c r="AU1892" s="201">
        <v>0.189</v>
      </c>
    </row>
    <row r="1893" spans="29:47" x14ac:dyDescent="0.2">
      <c r="AC1893" s="50">
        <v>-31.090000000003801</v>
      </c>
      <c r="AU1893" s="201">
        <v>0.18909999999999999</v>
      </c>
    </row>
    <row r="1894" spans="29:47" x14ac:dyDescent="0.2">
      <c r="AC1894" s="50">
        <v>-31.0800000000038</v>
      </c>
      <c r="AU1894" s="201">
        <v>0.18920000000000001</v>
      </c>
    </row>
    <row r="1895" spans="29:47" x14ac:dyDescent="0.2">
      <c r="AC1895" s="50">
        <v>-31.070000000003802</v>
      </c>
      <c r="AU1895" s="201">
        <v>0.1893</v>
      </c>
    </row>
    <row r="1896" spans="29:47" x14ac:dyDescent="0.2">
      <c r="AC1896" s="50">
        <v>-31.0600000000038</v>
      </c>
      <c r="AU1896" s="201">
        <v>0.18940000000000001</v>
      </c>
    </row>
    <row r="1897" spans="29:47" x14ac:dyDescent="0.2">
      <c r="AC1897" s="50">
        <v>-31.050000000003799</v>
      </c>
      <c r="AU1897" s="201">
        <v>0.1895</v>
      </c>
    </row>
    <row r="1898" spans="29:47" x14ac:dyDescent="0.2">
      <c r="AC1898" s="50">
        <v>-31.040000000003801</v>
      </c>
      <c r="AU1898" s="201">
        <v>0.18959999999999999</v>
      </c>
    </row>
    <row r="1899" spans="29:47" x14ac:dyDescent="0.2">
      <c r="AC1899" s="50">
        <v>-31.030000000003799</v>
      </c>
      <c r="AU1899" s="201">
        <v>0.18970000000000001</v>
      </c>
    </row>
    <row r="1900" spans="29:47" x14ac:dyDescent="0.2">
      <c r="AC1900" s="50">
        <v>-31.020000000003801</v>
      </c>
      <c r="AU1900" s="201">
        <v>0.1898</v>
      </c>
    </row>
    <row r="1901" spans="29:47" x14ac:dyDescent="0.2">
      <c r="AC1901" s="50">
        <v>-31.010000000003799</v>
      </c>
      <c r="AU1901" s="201">
        <v>0.18990000000000001</v>
      </c>
    </row>
    <row r="1902" spans="29:47" x14ac:dyDescent="0.2">
      <c r="AC1902" s="50">
        <v>-31.000000000003801</v>
      </c>
      <c r="AU1902" s="201">
        <v>0.19</v>
      </c>
    </row>
    <row r="1903" spans="29:47" x14ac:dyDescent="0.2">
      <c r="AC1903" s="50">
        <v>-30.9900000000038</v>
      </c>
      <c r="AU1903" s="201">
        <v>0.19009999999999999</v>
      </c>
    </row>
    <row r="1904" spans="29:47" x14ac:dyDescent="0.2">
      <c r="AC1904" s="50">
        <v>-30.980000000003798</v>
      </c>
      <c r="AU1904" s="201">
        <v>0.19020000000000001</v>
      </c>
    </row>
    <row r="1905" spans="29:47" x14ac:dyDescent="0.2">
      <c r="AC1905" s="50">
        <v>-30.9700000000038</v>
      </c>
      <c r="AU1905" s="201">
        <v>0.1903</v>
      </c>
    </row>
    <row r="1906" spans="29:47" x14ac:dyDescent="0.2">
      <c r="AC1906" s="50">
        <v>-30.960000000003799</v>
      </c>
      <c r="AU1906" s="201">
        <v>0.19040000000000001</v>
      </c>
    </row>
    <row r="1907" spans="29:47" x14ac:dyDescent="0.2">
      <c r="AC1907" s="50">
        <v>-30.950000000003801</v>
      </c>
      <c r="AU1907" s="201">
        <v>0.1905</v>
      </c>
    </row>
    <row r="1908" spans="29:47" x14ac:dyDescent="0.2">
      <c r="AC1908" s="50">
        <v>-30.940000000003799</v>
      </c>
      <c r="AU1908" s="201">
        <v>0.19059999999999999</v>
      </c>
    </row>
    <row r="1909" spans="29:47" x14ac:dyDescent="0.2">
      <c r="AC1909" s="50">
        <v>-30.930000000003801</v>
      </c>
      <c r="AU1909" s="201">
        <v>0.19070000000000001</v>
      </c>
    </row>
    <row r="1910" spans="29:47" x14ac:dyDescent="0.2">
      <c r="AC1910" s="50">
        <v>-30.9200000000038</v>
      </c>
      <c r="AU1910" s="201">
        <v>0.1908</v>
      </c>
    </row>
    <row r="1911" spans="29:47" x14ac:dyDescent="0.2">
      <c r="AC1911" s="50">
        <v>-30.910000000003802</v>
      </c>
      <c r="AU1911" s="201">
        <v>0.19089999999999999</v>
      </c>
    </row>
    <row r="1912" spans="29:47" x14ac:dyDescent="0.2">
      <c r="AC1912" s="50">
        <v>-30.9000000000038</v>
      </c>
      <c r="AU1912" s="201">
        <v>0.191</v>
      </c>
    </row>
    <row r="1913" spans="29:47" x14ac:dyDescent="0.2">
      <c r="AC1913" s="50">
        <v>-30.890000000003798</v>
      </c>
      <c r="AU1913" s="201">
        <v>0.19109999999999999</v>
      </c>
    </row>
    <row r="1914" spans="29:47" x14ac:dyDescent="0.2">
      <c r="AC1914" s="50">
        <v>-30.8800000000038</v>
      </c>
      <c r="AU1914" s="201">
        <v>0.19120000000000001</v>
      </c>
    </row>
    <row r="1915" spans="29:47" x14ac:dyDescent="0.2">
      <c r="AC1915" s="50">
        <v>-30.870000000003799</v>
      </c>
      <c r="AU1915" s="201">
        <v>0.1913</v>
      </c>
    </row>
    <row r="1916" spans="29:47" x14ac:dyDescent="0.2">
      <c r="AC1916" s="50">
        <v>-30.860000000003801</v>
      </c>
      <c r="AU1916" s="201">
        <v>0.19139999999999999</v>
      </c>
    </row>
    <row r="1917" spans="29:47" x14ac:dyDescent="0.2">
      <c r="AC1917" s="50">
        <v>-30.850000000003799</v>
      </c>
      <c r="AU1917" s="201">
        <v>0.1915</v>
      </c>
    </row>
    <row r="1918" spans="29:47" x14ac:dyDescent="0.2">
      <c r="AC1918" s="50">
        <v>-30.840000000003801</v>
      </c>
      <c r="AU1918" s="201">
        <v>0.19159999999999999</v>
      </c>
    </row>
    <row r="1919" spans="29:47" x14ac:dyDescent="0.2">
      <c r="AC1919" s="50">
        <v>-30.8300000000038</v>
      </c>
      <c r="AU1919" s="201">
        <v>0.19170000000000001</v>
      </c>
    </row>
    <row r="1920" spans="29:47" x14ac:dyDescent="0.2">
      <c r="AC1920" s="50">
        <v>-30.820000000003802</v>
      </c>
      <c r="AU1920" s="201">
        <v>0.1918</v>
      </c>
    </row>
    <row r="1921" spans="29:47" x14ac:dyDescent="0.2">
      <c r="AC1921" s="50">
        <v>-30.8100000000038</v>
      </c>
      <c r="AU1921" s="201">
        <v>0.19189999999999999</v>
      </c>
    </row>
    <row r="1922" spans="29:47" x14ac:dyDescent="0.2">
      <c r="AC1922" s="50">
        <v>-30.800000000003799</v>
      </c>
      <c r="AU1922" s="201">
        <v>0.192</v>
      </c>
    </row>
    <row r="1923" spans="29:47" x14ac:dyDescent="0.2">
      <c r="AC1923" s="50">
        <v>-30.790000000003801</v>
      </c>
      <c r="AU1923" s="201">
        <v>0.19209999999999999</v>
      </c>
    </row>
    <row r="1924" spans="29:47" x14ac:dyDescent="0.2">
      <c r="AC1924" s="50">
        <v>-30.780000000003799</v>
      </c>
      <c r="AU1924" s="201">
        <v>0.19220000000000001</v>
      </c>
    </row>
    <row r="1925" spans="29:47" x14ac:dyDescent="0.2">
      <c r="AC1925" s="50">
        <v>-30.770000000003801</v>
      </c>
      <c r="AU1925" s="201">
        <v>0.1923</v>
      </c>
    </row>
    <row r="1926" spans="29:47" x14ac:dyDescent="0.2">
      <c r="AC1926" s="50">
        <v>-30.760000000003799</v>
      </c>
      <c r="AU1926" s="201">
        <v>0.19239999999999999</v>
      </c>
    </row>
    <row r="1927" spans="29:47" x14ac:dyDescent="0.2">
      <c r="AC1927" s="50">
        <v>-30.750000000003801</v>
      </c>
      <c r="AU1927" s="201">
        <v>0.1925</v>
      </c>
    </row>
    <row r="1928" spans="29:47" x14ac:dyDescent="0.2">
      <c r="AC1928" s="50">
        <v>-30.7400000000038</v>
      </c>
      <c r="AU1928" s="201">
        <v>0.19259999999999999</v>
      </c>
    </row>
    <row r="1929" spans="29:47" x14ac:dyDescent="0.2">
      <c r="AC1929" s="50">
        <v>-30.730000000003798</v>
      </c>
      <c r="AU1929" s="201">
        <v>0.19270000000000001</v>
      </c>
    </row>
    <row r="1930" spans="29:47" x14ac:dyDescent="0.2">
      <c r="AC1930" s="50">
        <v>-30.7200000000038</v>
      </c>
      <c r="AU1930" s="201">
        <v>0.1928</v>
      </c>
    </row>
    <row r="1931" spans="29:47" x14ac:dyDescent="0.2">
      <c r="AC1931" s="50">
        <v>-30.710000000003799</v>
      </c>
      <c r="AU1931" s="201">
        <v>0.19289999999999999</v>
      </c>
    </row>
    <row r="1932" spans="29:47" x14ac:dyDescent="0.2">
      <c r="AC1932" s="50">
        <v>-30.700000000003801</v>
      </c>
      <c r="AU1932" s="201">
        <v>0.193</v>
      </c>
    </row>
    <row r="1933" spans="29:47" x14ac:dyDescent="0.2">
      <c r="AC1933" s="50">
        <v>-30.690000000003799</v>
      </c>
      <c r="AU1933" s="201">
        <v>0.19309999999999999</v>
      </c>
    </row>
    <row r="1934" spans="29:47" x14ac:dyDescent="0.2">
      <c r="AC1934" s="50">
        <v>-30.680000000003801</v>
      </c>
      <c r="AU1934" s="201">
        <v>0.19320000000000001</v>
      </c>
    </row>
    <row r="1935" spans="29:47" x14ac:dyDescent="0.2">
      <c r="AC1935" s="50">
        <v>-30.6700000000038</v>
      </c>
      <c r="AU1935" s="201">
        <v>0.1933</v>
      </c>
    </row>
    <row r="1936" spans="29:47" x14ac:dyDescent="0.2">
      <c r="AC1936" s="50">
        <v>-30.660000000003802</v>
      </c>
      <c r="AU1936" s="201">
        <v>0.19339999999999999</v>
      </c>
    </row>
    <row r="1937" spans="29:47" x14ac:dyDescent="0.2">
      <c r="AC1937" s="50">
        <v>-30.6500000000038</v>
      </c>
      <c r="AU1937" s="201">
        <v>0.19350000000000001</v>
      </c>
    </row>
    <row r="1938" spans="29:47" x14ac:dyDescent="0.2">
      <c r="AC1938" s="50">
        <v>-30.640000000003901</v>
      </c>
      <c r="AU1938" s="201">
        <v>0.19359999999999999</v>
      </c>
    </row>
    <row r="1939" spans="29:47" x14ac:dyDescent="0.2">
      <c r="AC1939" s="50">
        <v>-30.6300000000039</v>
      </c>
      <c r="AU1939" s="201">
        <v>0.19370000000000001</v>
      </c>
    </row>
    <row r="1940" spans="29:47" x14ac:dyDescent="0.2">
      <c r="AC1940" s="50">
        <v>-30.620000000003898</v>
      </c>
      <c r="AU1940" s="201">
        <v>0.1938</v>
      </c>
    </row>
    <row r="1941" spans="29:47" x14ac:dyDescent="0.2">
      <c r="AC1941" s="50">
        <v>-30.6100000000039</v>
      </c>
      <c r="AU1941" s="201">
        <v>0.19389999999999999</v>
      </c>
    </row>
    <row r="1942" spans="29:47" x14ac:dyDescent="0.2">
      <c r="AC1942" s="50">
        <v>-30.600000000003899</v>
      </c>
      <c r="AU1942" s="201">
        <v>0.19400000000000001</v>
      </c>
    </row>
    <row r="1943" spans="29:47" x14ac:dyDescent="0.2">
      <c r="AC1943" s="50">
        <v>-30.590000000003901</v>
      </c>
      <c r="AU1943" s="201">
        <v>0.19409999999999999</v>
      </c>
    </row>
    <row r="1944" spans="29:47" x14ac:dyDescent="0.2">
      <c r="AC1944" s="50">
        <v>-30.580000000003899</v>
      </c>
      <c r="AU1944" s="201">
        <v>0.19420000000000001</v>
      </c>
    </row>
    <row r="1945" spans="29:47" x14ac:dyDescent="0.2">
      <c r="AC1945" s="50">
        <v>-30.570000000003901</v>
      </c>
      <c r="AU1945" s="201">
        <v>0.1943</v>
      </c>
    </row>
    <row r="1946" spans="29:47" x14ac:dyDescent="0.2">
      <c r="AC1946" s="50">
        <v>-30.5600000000039</v>
      </c>
      <c r="AU1946" s="201">
        <v>0.19439999999999999</v>
      </c>
    </row>
    <row r="1947" spans="29:47" x14ac:dyDescent="0.2">
      <c r="AC1947" s="50">
        <v>-30.550000000003902</v>
      </c>
      <c r="AU1947" s="201">
        <v>0.19450000000000001</v>
      </c>
    </row>
    <row r="1948" spans="29:47" x14ac:dyDescent="0.2">
      <c r="AC1948" s="50">
        <v>-30.5400000000039</v>
      </c>
      <c r="AU1948" s="201">
        <v>0.1946</v>
      </c>
    </row>
    <row r="1949" spans="29:47" x14ac:dyDescent="0.2">
      <c r="AC1949" s="50">
        <v>-30.530000000003898</v>
      </c>
      <c r="AU1949" s="201">
        <v>0.19470000000000001</v>
      </c>
    </row>
    <row r="1950" spans="29:47" x14ac:dyDescent="0.2">
      <c r="AC1950" s="50">
        <v>-30.5200000000039</v>
      </c>
      <c r="AU1950" s="201">
        <v>0.1948</v>
      </c>
    </row>
    <row r="1951" spans="29:47" x14ac:dyDescent="0.2">
      <c r="AC1951" s="50">
        <v>-30.510000000003899</v>
      </c>
      <c r="AU1951" s="201">
        <v>0.19489999999999999</v>
      </c>
    </row>
    <row r="1952" spans="29:47" x14ac:dyDescent="0.2">
      <c r="AC1952" s="50">
        <v>-30.500000000003901</v>
      </c>
      <c r="AU1952" s="201">
        <v>0.19500000000000001</v>
      </c>
    </row>
    <row r="1953" spans="29:47" x14ac:dyDescent="0.2">
      <c r="AC1953" s="50">
        <v>-30.490000000003899</v>
      </c>
      <c r="AU1953" s="201">
        <v>0.1951</v>
      </c>
    </row>
    <row r="1954" spans="29:47" x14ac:dyDescent="0.2">
      <c r="AC1954" s="50">
        <v>-30.480000000003901</v>
      </c>
      <c r="AU1954" s="201">
        <v>0.19520000000000001</v>
      </c>
    </row>
    <row r="1955" spans="29:47" x14ac:dyDescent="0.2">
      <c r="AC1955" s="50">
        <v>-30.4700000000039</v>
      </c>
      <c r="AU1955" s="201">
        <v>0.1953</v>
      </c>
    </row>
    <row r="1956" spans="29:47" x14ac:dyDescent="0.2">
      <c r="AC1956" s="50">
        <v>-30.460000000003902</v>
      </c>
      <c r="AU1956" s="201">
        <v>0.19539999999999999</v>
      </c>
    </row>
    <row r="1957" spans="29:47" x14ac:dyDescent="0.2">
      <c r="AC1957" s="50">
        <v>-30.4500000000039</v>
      </c>
      <c r="AU1957" s="201">
        <v>0.19550000000000001</v>
      </c>
    </row>
    <row r="1958" spans="29:47" x14ac:dyDescent="0.2">
      <c r="AC1958" s="50">
        <v>-30.440000000003899</v>
      </c>
      <c r="AU1958" s="201">
        <v>0.1956</v>
      </c>
    </row>
    <row r="1959" spans="29:47" x14ac:dyDescent="0.2">
      <c r="AC1959" s="50">
        <v>-30.430000000003901</v>
      </c>
      <c r="AU1959" s="201">
        <v>0.19570000000000001</v>
      </c>
    </row>
    <row r="1960" spans="29:47" x14ac:dyDescent="0.2">
      <c r="AC1960" s="50">
        <v>-30.420000000003899</v>
      </c>
      <c r="AU1960" s="201">
        <v>0.1958</v>
      </c>
    </row>
    <row r="1961" spans="29:47" x14ac:dyDescent="0.2">
      <c r="AC1961" s="50">
        <v>-30.410000000003901</v>
      </c>
      <c r="AU1961" s="201">
        <v>0.19589999999999999</v>
      </c>
    </row>
    <row r="1962" spans="29:47" x14ac:dyDescent="0.2">
      <c r="AC1962" s="50">
        <v>-30.400000000003899</v>
      </c>
      <c r="AU1962" s="201">
        <v>0.19600000000000001</v>
      </c>
    </row>
    <row r="1963" spans="29:47" x14ac:dyDescent="0.2">
      <c r="AC1963" s="50">
        <v>-30.390000000003901</v>
      </c>
      <c r="AU1963" s="201">
        <v>0.1961</v>
      </c>
    </row>
    <row r="1964" spans="29:47" x14ac:dyDescent="0.2">
      <c r="AC1964" s="50">
        <v>-30.3800000000039</v>
      </c>
      <c r="AU1964" s="201">
        <v>0.19620000000000001</v>
      </c>
    </row>
    <row r="1965" spans="29:47" x14ac:dyDescent="0.2">
      <c r="AC1965" s="50">
        <v>-30.370000000003898</v>
      </c>
      <c r="AU1965" s="201">
        <v>0.1963</v>
      </c>
    </row>
    <row r="1966" spans="29:47" x14ac:dyDescent="0.2">
      <c r="AC1966" s="50">
        <v>-30.3600000000039</v>
      </c>
      <c r="AU1966" s="201">
        <v>0.19639999999999999</v>
      </c>
    </row>
    <row r="1967" spans="29:47" x14ac:dyDescent="0.2">
      <c r="AC1967" s="50">
        <v>-30.350000000003899</v>
      </c>
      <c r="AU1967" s="201">
        <v>0.19650000000000001</v>
      </c>
    </row>
    <row r="1968" spans="29:47" x14ac:dyDescent="0.2">
      <c r="AC1968" s="50">
        <v>-30.340000000003901</v>
      </c>
      <c r="AU1968" s="201">
        <v>0.1966</v>
      </c>
    </row>
    <row r="1969" spans="29:47" x14ac:dyDescent="0.2">
      <c r="AC1969" s="50">
        <v>-30.330000000003899</v>
      </c>
      <c r="AU1969" s="201">
        <v>0.19670000000000001</v>
      </c>
    </row>
    <row r="1970" spans="29:47" x14ac:dyDescent="0.2">
      <c r="AC1970" s="50">
        <v>-30.320000000003901</v>
      </c>
      <c r="AU1970" s="201">
        <v>0.1968</v>
      </c>
    </row>
    <row r="1971" spans="29:47" x14ac:dyDescent="0.2">
      <c r="AC1971" s="50">
        <v>-30.3100000000039</v>
      </c>
      <c r="AU1971" s="201">
        <v>0.19689999999999999</v>
      </c>
    </row>
    <row r="1972" spans="29:47" x14ac:dyDescent="0.2">
      <c r="AC1972" s="50">
        <v>-30.300000000003902</v>
      </c>
      <c r="AU1972" s="201">
        <v>0.19700000000000001</v>
      </c>
    </row>
    <row r="1973" spans="29:47" x14ac:dyDescent="0.2">
      <c r="AC1973" s="50">
        <v>-30.2900000000039</v>
      </c>
      <c r="AU1973" s="201">
        <v>0.1971</v>
      </c>
    </row>
    <row r="1974" spans="29:47" x14ac:dyDescent="0.2">
      <c r="AC1974" s="50">
        <v>-30.280000000003898</v>
      </c>
      <c r="AU1974" s="201">
        <v>0.19719999999999999</v>
      </c>
    </row>
    <row r="1975" spans="29:47" x14ac:dyDescent="0.2">
      <c r="AC1975" s="50">
        <v>-30.2700000000039</v>
      </c>
      <c r="AU1975" s="201">
        <v>0.1973</v>
      </c>
    </row>
    <row r="1976" spans="29:47" x14ac:dyDescent="0.2">
      <c r="AC1976" s="50">
        <v>-30.260000000003899</v>
      </c>
      <c r="AU1976" s="201">
        <v>0.19739999999999999</v>
      </c>
    </row>
    <row r="1977" spans="29:47" x14ac:dyDescent="0.2">
      <c r="AC1977" s="50">
        <v>-30.250000000003901</v>
      </c>
      <c r="AU1977" s="201">
        <v>0.19750000000000001</v>
      </c>
    </row>
    <row r="1978" spans="29:47" x14ac:dyDescent="0.2">
      <c r="AC1978" s="50">
        <v>-30.240000000003899</v>
      </c>
      <c r="AU1978" s="201">
        <v>0.1976</v>
      </c>
    </row>
    <row r="1979" spans="29:47" x14ac:dyDescent="0.2">
      <c r="AC1979" s="50">
        <v>-30.230000000003901</v>
      </c>
      <c r="AU1979" s="201">
        <v>0.19769999999999999</v>
      </c>
    </row>
    <row r="1980" spans="29:47" x14ac:dyDescent="0.2">
      <c r="AC1980" s="50">
        <v>-30.2200000000039</v>
      </c>
      <c r="AU1980" s="201">
        <v>0.1978</v>
      </c>
    </row>
    <row r="1981" spans="29:47" x14ac:dyDescent="0.2">
      <c r="AC1981" s="50">
        <v>-30.210000000003902</v>
      </c>
      <c r="AU1981" s="201">
        <v>0.19789999999999999</v>
      </c>
    </row>
    <row r="1982" spans="29:47" x14ac:dyDescent="0.2">
      <c r="AC1982" s="50">
        <v>-30.2000000000039</v>
      </c>
      <c r="AU1982" s="201">
        <v>0.19800000000000001</v>
      </c>
    </row>
    <row r="1983" spans="29:47" x14ac:dyDescent="0.2">
      <c r="AC1983" s="50">
        <v>-30.190000000003899</v>
      </c>
      <c r="AU1983" s="201">
        <v>0.1981</v>
      </c>
    </row>
    <row r="1984" spans="29:47" x14ac:dyDescent="0.2">
      <c r="AC1984" s="50">
        <v>-30.180000000003901</v>
      </c>
      <c r="AU1984" s="201">
        <v>0.19819999999999999</v>
      </c>
    </row>
    <row r="1985" spans="29:47" x14ac:dyDescent="0.2">
      <c r="AC1985" s="50">
        <v>-30.170000000003899</v>
      </c>
      <c r="AU1985" s="201">
        <v>0.1983</v>
      </c>
    </row>
    <row r="1986" spans="29:47" x14ac:dyDescent="0.2">
      <c r="AC1986" s="50">
        <v>-30.160000000003901</v>
      </c>
      <c r="AU1986" s="201">
        <v>0.19839999999999999</v>
      </c>
    </row>
    <row r="1987" spans="29:47" x14ac:dyDescent="0.2">
      <c r="AC1987" s="50">
        <v>-30.150000000003899</v>
      </c>
      <c r="AU1987" s="201">
        <v>0.19850000000000001</v>
      </c>
    </row>
    <row r="1988" spans="29:47" x14ac:dyDescent="0.2">
      <c r="AC1988" s="50">
        <v>-30.140000000004001</v>
      </c>
      <c r="AU1988" s="201">
        <v>0.1986</v>
      </c>
    </row>
    <row r="1989" spans="29:47" x14ac:dyDescent="0.2">
      <c r="AC1989" s="50">
        <v>-30.130000000003999</v>
      </c>
      <c r="AU1989" s="201">
        <v>0.19869999999999999</v>
      </c>
    </row>
    <row r="1990" spans="29:47" x14ac:dyDescent="0.2">
      <c r="AC1990" s="50">
        <v>-30.120000000004001</v>
      </c>
      <c r="AU1990" s="201">
        <v>0.1988</v>
      </c>
    </row>
    <row r="1991" spans="29:47" x14ac:dyDescent="0.2">
      <c r="AC1991" s="50">
        <v>-30.110000000004</v>
      </c>
      <c r="AU1991" s="201">
        <v>0.19889999999999999</v>
      </c>
    </row>
    <row r="1992" spans="29:47" x14ac:dyDescent="0.2">
      <c r="AC1992" s="50">
        <v>-30.100000000004002</v>
      </c>
      <c r="AU1992" s="201">
        <v>0.19900000000000001</v>
      </c>
    </row>
    <row r="1993" spans="29:47" x14ac:dyDescent="0.2">
      <c r="AC1993" s="50">
        <v>-30.090000000004</v>
      </c>
      <c r="AU1993" s="201">
        <v>0.1991</v>
      </c>
    </row>
    <row r="1994" spans="29:47" x14ac:dyDescent="0.2">
      <c r="AC1994" s="50">
        <v>-30.080000000003999</v>
      </c>
      <c r="AU1994" s="201">
        <v>0.19919999999999999</v>
      </c>
    </row>
    <row r="1995" spans="29:47" x14ac:dyDescent="0.2">
      <c r="AC1995" s="50">
        <v>-30.070000000004001</v>
      </c>
      <c r="AU1995" s="201">
        <v>0.1993</v>
      </c>
    </row>
    <row r="1996" spans="29:47" x14ac:dyDescent="0.2">
      <c r="AC1996" s="50">
        <v>-30.060000000003999</v>
      </c>
      <c r="AU1996" s="201">
        <v>0.19939999999999999</v>
      </c>
    </row>
    <row r="1997" spans="29:47" x14ac:dyDescent="0.2">
      <c r="AC1997" s="50">
        <v>-30.050000000004001</v>
      </c>
      <c r="AU1997" s="201">
        <v>0.19950000000000001</v>
      </c>
    </row>
    <row r="1998" spans="29:47" x14ac:dyDescent="0.2">
      <c r="AC1998" s="50">
        <v>-30.040000000004</v>
      </c>
      <c r="AU1998" s="201">
        <v>0.1996</v>
      </c>
    </row>
    <row r="1999" spans="29:47" x14ac:dyDescent="0.2">
      <c r="AC1999" s="50">
        <v>-30.030000000004001</v>
      </c>
      <c r="AU1999" s="201">
        <v>0.19969999999999999</v>
      </c>
    </row>
    <row r="2000" spans="29:47" x14ac:dyDescent="0.2">
      <c r="AC2000" s="50">
        <v>-30.020000000004</v>
      </c>
      <c r="AU2000" s="201">
        <v>0.19980000000000001</v>
      </c>
    </row>
    <row r="2001" spans="29:47" x14ac:dyDescent="0.2">
      <c r="AC2001" s="50">
        <v>-30.010000000003998</v>
      </c>
      <c r="AU2001" s="201">
        <v>0.19989999999999999</v>
      </c>
    </row>
    <row r="2002" spans="29:47" x14ac:dyDescent="0.2">
      <c r="AC2002" s="50">
        <v>-30.000000000004</v>
      </c>
      <c r="AU2002" s="201">
        <v>0.2</v>
      </c>
    </row>
    <row r="2003" spans="29:47" x14ac:dyDescent="0.2">
      <c r="AC2003" s="50">
        <v>-29.990000000003999</v>
      </c>
      <c r="AU2003" s="201">
        <v>0.2001</v>
      </c>
    </row>
    <row r="2004" spans="29:47" x14ac:dyDescent="0.2">
      <c r="AC2004" s="50">
        <v>-29.980000000004001</v>
      </c>
      <c r="AU2004" s="201">
        <v>0.20019999999999999</v>
      </c>
    </row>
    <row r="2005" spans="29:47" x14ac:dyDescent="0.2">
      <c r="AC2005" s="50">
        <v>-29.970000000003999</v>
      </c>
      <c r="AU2005" s="201">
        <v>0.20030000000000001</v>
      </c>
    </row>
    <row r="2006" spans="29:47" x14ac:dyDescent="0.2">
      <c r="AC2006" s="50">
        <v>-29.960000000004001</v>
      </c>
      <c r="AU2006" s="201">
        <v>0.20039999999999999</v>
      </c>
    </row>
    <row r="2007" spans="29:47" x14ac:dyDescent="0.2">
      <c r="AC2007" s="50">
        <v>-29.950000000004</v>
      </c>
      <c r="AU2007" s="201">
        <v>0.20050000000000001</v>
      </c>
    </row>
    <row r="2008" spans="29:47" x14ac:dyDescent="0.2">
      <c r="AC2008" s="50">
        <v>-29.940000000004002</v>
      </c>
      <c r="AU2008" s="201">
        <v>0.2006</v>
      </c>
    </row>
    <row r="2009" spans="29:47" x14ac:dyDescent="0.2">
      <c r="AC2009" s="50">
        <v>-29.930000000004</v>
      </c>
      <c r="AU2009" s="201">
        <v>0.20069999999999999</v>
      </c>
    </row>
    <row r="2010" spans="29:47" x14ac:dyDescent="0.2">
      <c r="AC2010" s="50">
        <v>-29.920000000003999</v>
      </c>
      <c r="AU2010" s="201">
        <v>0.20080000000000001</v>
      </c>
    </row>
    <row r="2011" spans="29:47" x14ac:dyDescent="0.2">
      <c r="AC2011" s="50">
        <v>-29.910000000004</v>
      </c>
      <c r="AU2011" s="201">
        <v>0.2009</v>
      </c>
    </row>
    <row r="2012" spans="29:47" x14ac:dyDescent="0.2">
      <c r="AC2012" s="50">
        <v>-29.900000000003999</v>
      </c>
      <c r="AU2012" s="201">
        <v>0.20100000000000001</v>
      </c>
    </row>
    <row r="2013" spans="29:47" x14ac:dyDescent="0.2">
      <c r="AC2013" s="50">
        <v>-29.890000000004001</v>
      </c>
      <c r="AU2013" s="201">
        <v>0.2011</v>
      </c>
    </row>
    <row r="2014" spans="29:47" x14ac:dyDescent="0.2">
      <c r="AC2014" s="50">
        <v>-29.880000000003999</v>
      </c>
      <c r="AU2014" s="201">
        <v>0.20119999999999999</v>
      </c>
    </row>
    <row r="2015" spans="29:47" x14ac:dyDescent="0.2">
      <c r="AC2015" s="50">
        <v>-29.870000000004001</v>
      </c>
      <c r="AU2015" s="201">
        <v>0.20130000000000001</v>
      </c>
    </row>
    <row r="2016" spans="29:47" x14ac:dyDescent="0.2">
      <c r="AC2016" s="50">
        <v>-29.860000000004</v>
      </c>
      <c r="AU2016" s="201">
        <v>0.2014</v>
      </c>
    </row>
    <row r="2017" spans="29:47" x14ac:dyDescent="0.2">
      <c r="AC2017" s="50">
        <v>-29.850000000004002</v>
      </c>
      <c r="AU2017" s="201">
        <v>0.20150000000000001</v>
      </c>
    </row>
    <row r="2018" spans="29:47" x14ac:dyDescent="0.2">
      <c r="AC2018" s="50">
        <v>-29.840000000004</v>
      </c>
      <c r="AU2018" s="201">
        <v>0.2016</v>
      </c>
    </row>
    <row r="2019" spans="29:47" x14ac:dyDescent="0.2">
      <c r="AC2019" s="50">
        <v>-29.830000000003999</v>
      </c>
      <c r="AU2019" s="201">
        <v>0.20169999999999999</v>
      </c>
    </row>
    <row r="2020" spans="29:47" x14ac:dyDescent="0.2">
      <c r="AC2020" s="50">
        <v>-29.820000000004001</v>
      </c>
      <c r="AU2020" s="201">
        <v>0.20180000000000001</v>
      </c>
    </row>
    <row r="2021" spans="29:47" x14ac:dyDescent="0.2">
      <c r="AC2021" s="50">
        <v>-29.810000000003999</v>
      </c>
      <c r="AU2021" s="201">
        <v>0.2019</v>
      </c>
    </row>
    <row r="2022" spans="29:47" x14ac:dyDescent="0.2">
      <c r="AC2022" s="50">
        <v>-29.800000000004001</v>
      </c>
      <c r="AU2022" s="201">
        <v>0.20200000000000001</v>
      </c>
    </row>
    <row r="2023" spans="29:47" x14ac:dyDescent="0.2">
      <c r="AC2023" s="50">
        <v>-29.790000000004</v>
      </c>
      <c r="AU2023" s="201">
        <v>0.2021</v>
      </c>
    </row>
    <row r="2024" spans="29:47" x14ac:dyDescent="0.2">
      <c r="AC2024" s="50">
        <v>-29.780000000004001</v>
      </c>
      <c r="AU2024" s="201">
        <v>0.20219999999999999</v>
      </c>
    </row>
    <row r="2025" spans="29:47" x14ac:dyDescent="0.2">
      <c r="AC2025" s="50">
        <v>-29.770000000004</v>
      </c>
      <c r="AU2025" s="201">
        <v>0.20230000000000001</v>
      </c>
    </row>
    <row r="2026" spans="29:47" x14ac:dyDescent="0.2">
      <c r="AC2026" s="50">
        <v>-29.760000000003998</v>
      </c>
      <c r="AU2026" s="201">
        <v>0.2024</v>
      </c>
    </row>
    <row r="2027" spans="29:47" x14ac:dyDescent="0.2">
      <c r="AC2027" s="50">
        <v>-29.750000000004</v>
      </c>
      <c r="AU2027" s="201">
        <v>0.20250000000000001</v>
      </c>
    </row>
    <row r="2028" spans="29:47" x14ac:dyDescent="0.2">
      <c r="AC2028" s="50">
        <v>-29.740000000003999</v>
      </c>
      <c r="AU2028" s="201">
        <v>0.2026</v>
      </c>
    </row>
    <row r="2029" spans="29:47" x14ac:dyDescent="0.2">
      <c r="AC2029" s="50">
        <v>-29.730000000004001</v>
      </c>
      <c r="AU2029" s="201">
        <v>0.20269999999999999</v>
      </c>
    </row>
    <row r="2030" spans="29:47" x14ac:dyDescent="0.2">
      <c r="AC2030" s="50">
        <v>-29.720000000003999</v>
      </c>
      <c r="AU2030" s="201">
        <v>0.20280000000000001</v>
      </c>
    </row>
    <row r="2031" spans="29:47" x14ac:dyDescent="0.2">
      <c r="AC2031" s="50">
        <v>-29.710000000004001</v>
      </c>
      <c r="AU2031" s="201">
        <v>0.2029</v>
      </c>
    </row>
    <row r="2032" spans="29:47" x14ac:dyDescent="0.2">
      <c r="AC2032" s="50">
        <v>-29.700000000004</v>
      </c>
      <c r="AU2032" s="201">
        <v>0.20300000000000001</v>
      </c>
    </row>
    <row r="2033" spans="29:47" x14ac:dyDescent="0.2">
      <c r="AC2033" s="50">
        <v>-29.690000000004002</v>
      </c>
      <c r="AU2033" s="201">
        <v>0.2031</v>
      </c>
    </row>
    <row r="2034" spans="29:47" x14ac:dyDescent="0.2">
      <c r="AC2034" s="50">
        <v>-29.680000000004</v>
      </c>
      <c r="AU2034" s="201">
        <v>0.20319999999999999</v>
      </c>
    </row>
    <row r="2035" spans="29:47" x14ac:dyDescent="0.2">
      <c r="AC2035" s="50">
        <v>-29.670000000003999</v>
      </c>
      <c r="AU2035" s="201">
        <v>0.20330000000000001</v>
      </c>
    </row>
    <row r="2036" spans="29:47" x14ac:dyDescent="0.2">
      <c r="AC2036" s="50">
        <v>-29.660000000004</v>
      </c>
      <c r="AU2036" s="201">
        <v>0.2034</v>
      </c>
    </row>
    <row r="2037" spans="29:47" x14ac:dyDescent="0.2">
      <c r="AC2037" s="50">
        <v>-29.650000000003999</v>
      </c>
      <c r="AU2037" s="201">
        <v>0.20349999999999999</v>
      </c>
    </row>
    <row r="2038" spans="29:47" x14ac:dyDescent="0.2">
      <c r="AC2038" s="50">
        <v>-29.6400000000041</v>
      </c>
      <c r="AU2038" s="201">
        <v>0.2036</v>
      </c>
    </row>
    <row r="2039" spans="29:47" x14ac:dyDescent="0.2">
      <c r="AC2039" s="50">
        <v>-29.630000000004099</v>
      </c>
      <c r="AU2039" s="201">
        <v>0.20369999999999999</v>
      </c>
    </row>
    <row r="2040" spans="29:47" x14ac:dyDescent="0.2">
      <c r="AC2040" s="50">
        <v>-29.620000000004101</v>
      </c>
      <c r="AU2040" s="201">
        <v>0.20380000000000001</v>
      </c>
    </row>
    <row r="2041" spans="29:47" x14ac:dyDescent="0.2">
      <c r="AC2041" s="50">
        <v>-29.610000000004099</v>
      </c>
      <c r="AU2041" s="201">
        <v>0.2039</v>
      </c>
    </row>
    <row r="2042" spans="29:47" x14ac:dyDescent="0.2">
      <c r="AC2042" s="50">
        <v>-29.600000000004101</v>
      </c>
      <c r="AU2042" s="201">
        <v>0.20399999999999999</v>
      </c>
    </row>
    <row r="2043" spans="29:47" x14ac:dyDescent="0.2">
      <c r="AC2043" s="50">
        <v>-29.5900000000041</v>
      </c>
      <c r="AU2043" s="201">
        <v>0.2041</v>
      </c>
    </row>
    <row r="2044" spans="29:47" x14ac:dyDescent="0.2">
      <c r="AC2044" s="50">
        <v>-29.580000000004102</v>
      </c>
      <c r="AU2044" s="201">
        <v>0.20419999999999999</v>
      </c>
    </row>
    <row r="2045" spans="29:47" x14ac:dyDescent="0.2">
      <c r="AC2045" s="50">
        <v>-29.5700000000041</v>
      </c>
      <c r="AU2045" s="201">
        <v>0.20430000000000001</v>
      </c>
    </row>
    <row r="2046" spans="29:47" x14ac:dyDescent="0.2">
      <c r="AC2046" s="50">
        <v>-29.560000000004099</v>
      </c>
      <c r="AU2046" s="201">
        <v>0.2044</v>
      </c>
    </row>
    <row r="2047" spans="29:47" x14ac:dyDescent="0.2">
      <c r="AC2047" s="50">
        <v>-29.550000000004101</v>
      </c>
      <c r="AU2047" s="201">
        <v>0.20449999999999999</v>
      </c>
    </row>
    <row r="2048" spans="29:47" x14ac:dyDescent="0.2">
      <c r="AC2048" s="50">
        <v>-29.540000000004099</v>
      </c>
      <c r="AU2048" s="201">
        <v>0.2046</v>
      </c>
    </row>
    <row r="2049" spans="29:47" x14ac:dyDescent="0.2">
      <c r="AC2049" s="50">
        <v>-29.530000000004101</v>
      </c>
      <c r="AU2049" s="201">
        <v>0.20469999999999999</v>
      </c>
    </row>
    <row r="2050" spans="29:47" x14ac:dyDescent="0.2">
      <c r="AC2050" s="50">
        <v>-29.520000000004099</v>
      </c>
      <c r="AU2050" s="201">
        <v>0.20480000000000001</v>
      </c>
    </row>
    <row r="2051" spans="29:47" x14ac:dyDescent="0.2">
      <c r="AC2051" s="50">
        <v>-29.510000000004101</v>
      </c>
      <c r="AU2051" s="201">
        <v>0.2049</v>
      </c>
    </row>
    <row r="2052" spans="29:47" x14ac:dyDescent="0.2">
      <c r="AC2052" s="50">
        <v>-29.5000000000041</v>
      </c>
      <c r="AU2052" s="201">
        <v>0.20499999999999999</v>
      </c>
    </row>
    <row r="2053" spans="29:47" x14ac:dyDescent="0.2">
      <c r="AC2053" s="50">
        <v>-29.490000000004098</v>
      </c>
      <c r="AU2053" s="201">
        <v>0.2051</v>
      </c>
    </row>
    <row r="2054" spans="29:47" x14ac:dyDescent="0.2">
      <c r="AC2054" s="50">
        <v>-29.4800000000041</v>
      </c>
      <c r="AU2054" s="201">
        <v>0.20519999999999999</v>
      </c>
    </row>
    <row r="2055" spans="29:47" x14ac:dyDescent="0.2">
      <c r="AC2055" s="50">
        <v>-29.470000000004099</v>
      </c>
      <c r="AU2055" s="201">
        <v>0.20530000000000001</v>
      </c>
    </row>
    <row r="2056" spans="29:47" x14ac:dyDescent="0.2">
      <c r="AC2056" s="50">
        <v>-29.460000000004101</v>
      </c>
      <c r="AU2056" s="201">
        <v>0.2054</v>
      </c>
    </row>
    <row r="2057" spans="29:47" x14ac:dyDescent="0.2">
      <c r="AC2057" s="50">
        <v>-29.450000000004099</v>
      </c>
      <c r="AU2057" s="201">
        <v>0.20549999999999999</v>
      </c>
    </row>
    <row r="2058" spans="29:47" x14ac:dyDescent="0.2">
      <c r="AC2058" s="50">
        <v>-29.440000000004101</v>
      </c>
      <c r="AU2058" s="201">
        <v>0.2056</v>
      </c>
    </row>
    <row r="2059" spans="29:47" x14ac:dyDescent="0.2">
      <c r="AC2059" s="50">
        <v>-29.4300000000041</v>
      </c>
      <c r="AU2059" s="201">
        <v>0.20569999999999999</v>
      </c>
    </row>
    <row r="2060" spans="29:47" x14ac:dyDescent="0.2">
      <c r="AC2060" s="50">
        <v>-29.420000000004102</v>
      </c>
      <c r="AU2060" s="201">
        <v>0.20580000000000001</v>
      </c>
    </row>
    <row r="2061" spans="29:47" x14ac:dyDescent="0.2">
      <c r="AC2061" s="50">
        <v>-29.4100000000041</v>
      </c>
      <c r="AU2061" s="201">
        <v>0.2059</v>
      </c>
    </row>
    <row r="2062" spans="29:47" x14ac:dyDescent="0.2">
      <c r="AC2062" s="50">
        <v>-29.400000000004098</v>
      </c>
      <c r="AU2062" s="201">
        <v>0.20599999999999999</v>
      </c>
    </row>
    <row r="2063" spans="29:47" x14ac:dyDescent="0.2">
      <c r="AC2063" s="50">
        <v>-29.3900000000041</v>
      </c>
      <c r="AU2063" s="201">
        <v>0.20610000000000001</v>
      </c>
    </row>
    <row r="2064" spans="29:47" x14ac:dyDescent="0.2">
      <c r="AC2064" s="50">
        <v>-29.380000000004099</v>
      </c>
      <c r="AU2064" s="201">
        <v>0.20619999999999999</v>
      </c>
    </row>
    <row r="2065" spans="29:47" x14ac:dyDescent="0.2">
      <c r="AC2065" s="50">
        <v>-29.370000000004101</v>
      </c>
      <c r="AU2065" s="201">
        <v>0.20630000000000001</v>
      </c>
    </row>
    <row r="2066" spans="29:47" x14ac:dyDescent="0.2">
      <c r="AC2066" s="50">
        <v>-29.360000000004099</v>
      </c>
      <c r="AU2066" s="201">
        <v>0.2064</v>
      </c>
    </row>
    <row r="2067" spans="29:47" x14ac:dyDescent="0.2">
      <c r="AC2067" s="50">
        <v>-29.350000000004101</v>
      </c>
      <c r="AU2067" s="201">
        <v>0.20649999999999999</v>
      </c>
    </row>
    <row r="2068" spans="29:47" x14ac:dyDescent="0.2">
      <c r="AC2068" s="50">
        <v>-29.3400000000041</v>
      </c>
      <c r="AU2068" s="201">
        <v>0.20660000000000001</v>
      </c>
    </row>
    <row r="2069" spans="29:47" x14ac:dyDescent="0.2">
      <c r="AC2069" s="50">
        <v>-29.330000000004102</v>
      </c>
      <c r="AU2069" s="201">
        <v>0.20669999999999999</v>
      </c>
    </row>
    <row r="2070" spans="29:47" x14ac:dyDescent="0.2">
      <c r="AC2070" s="50">
        <v>-29.3200000000041</v>
      </c>
      <c r="AU2070" s="201">
        <v>0.20680000000000001</v>
      </c>
    </row>
    <row r="2071" spans="29:47" x14ac:dyDescent="0.2">
      <c r="AC2071" s="50">
        <v>-29.310000000004099</v>
      </c>
      <c r="AU2071" s="201">
        <v>0.2069</v>
      </c>
    </row>
    <row r="2072" spans="29:47" x14ac:dyDescent="0.2">
      <c r="AC2072" s="50">
        <v>-29.300000000004101</v>
      </c>
      <c r="AU2072" s="201">
        <v>0.20699999999999999</v>
      </c>
    </row>
    <row r="2073" spans="29:47" x14ac:dyDescent="0.2">
      <c r="AC2073" s="50">
        <v>-29.290000000004099</v>
      </c>
      <c r="AU2073" s="201">
        <v>0.20710000000000001</v>
      </c>
    </row>
    <row r="2074" spans="29:47" x14ac:dyDescent="0.2">
      <c r="AC2074" s="50">
        <v>-29.280000000004101</v>
      </c>
      <c r="AU2074" s="201">
        <v>0.2072</v>
      </c>
    </row>
    <row r="2075" spans="29:47" x14ac:dyDescent="0.2">
      <c r="AC2075" s="50">
        <v>-29.270000000004099</v>
      </c>
      <c r="AU2075" s="201">
        <v>0.20730000000000001</v>
      </c>
    </row>
    <row r="2076" spans="29:47" x14ac:dyDescent="0.2">
      <c r="AC2076" s="50">
        <v>-29.260000000004101</v>
      </c>
      <c r="AU2076" s="201">
        <v>0.2074</v>
      </c>
    </row>
    <row r="2077" spans="29:47" x14ac:dyDescent="0.2">
      <c r="AC2077" s="50">
        <v>-29.2500000000041</v>
      </c>
      <c r="AU2077" s="201">
        <v>0.20749999999999999</v>
      </c>
    </row>
    <row r="2078" spans="29:47" x14ac:dyDescent="0.2">
      <c r="AC2078" s="50">
        <v>-29.240000000004098</v>
      </c>
      <c r="AU2078" s="201">
        <v>0.20760000000000001</v>
      </c>
    </row>
    <row r="2079" spans="29:47" x14ac:dyDescent="0.2">
      <c r="AC2079" s="50">
        <v>-29.2300000000041</v>
      </c>
      <c r="AU2079" s="201">
        <v>0.2077</v>
      </c>
    </row>
    <row r="2080" spans="29:47" x14ac:dyDescent="0.2">
      <c r="AC2080" s="50">
        <v>-29.220000000004099</v>
      </c>
      <c r="AU2080" s="201">
        <v>0.20780000000000001</v>
      </c>
    </row>
    <row r="2081" spans="29:47" x14ac:dyDescent="0.2">
      <c r="AC2081" s="50">
        <v>-29.210000000004101</v>
      </c>
      <c r="AU2081" s="201">
        <v>0.2079</v>
      </c>
    </row>
    <row r="2082" spans="29:47" x14ac:dyDescent="0.2">
      <c r="AC2082" s="50">
        <v>-29.200000000004099</v>
      </c>
      <c r="AU2082" s="201">
        <v>0.20799999999999999</v>
      </c>
    </row>
    <row r="2083" spans="29:47" x14ac:dyDescent="0.2">
      <c r="AC2083" s="50">
        <v>-29.190000000004101</v>
      </c>
      <c r="AU2083" s="201">
        <v>0.20810000000000001</v>
      </c>
    </row>
    <row r="2084" spans="29:47" x14ac:dyDescent="0.2">
      <c r="AC2084" s="50">
        <v>-29.1800000000041</v>
      </c>
      <c r="AU2084" s="201">
        <v>0.2082</v>
      </c>
    </row>
    <row r="2085" spans="29:47" x14ac:dyDescent="0.2">
      <c r="AC2085" s="50">
        <v>-29.170000000004102</v>
      </c>
      <c r="AU2085" s="201">
        <v>0.20830000000000001</v>
      </c>
    </row>
    <row r="2086" spans="29:47" x14ac:dyDescent="0.2">
      <c r="AC2086" s="50">
        <v>-29.1600000000041</v>
      </c>
      <c r="AU2086" s="201">
        <v>0.2084</v>
      </c>
    </row>
    <row r="2087" spans="29:47" x14ac:dyDescent="0.2">
      <c r="AC2087" s="50">
        <v>-29.150000000004098</v>
      </c>
      <c r="AU2087" s="201">
        <v>0.20849999999999999</v>
      </c>
    </row>
    <row r="2088" spans="29:47" x14ac:dyDescent="0.2">
      <c r="AC2088" s="50">
        <v>-29.1400000000042</v>
      </c>
      <c r="AU2088" s="201">
        <v>0.20860000000000001</v>
      </c>
    </row>
    <row r="2089" spans="29:47" x14ac:dyDescent="0.2">
      <c r="AC2089" s="50">
        <v>-29.130000000004198</v>
      </c>
      <c r="AU2089" s="201">
        <v>0.2087</v>
      </c>
    </row>
    <row r="2090" spans="29:47" x14ac:dyDescent="0.2">
      <c r="AC2090" s="50">
        <v>-29.1200000000042</v>
      </c>
      <c r="AU2090" s="201">
        <v>0.20880000000000001</v>
      </c>
    </row>
    <row r="2091" spans="29:47" x14ac:dyDescent="0.2">
      <c r="AC2091" s="50">
        <v>-29.110000000004199</v>
      </c>
      <c r="AU2091" s="201">
        <v>0.2089</v>
      </c>
    </row>
    <row r="2092" spans="29:47" x14ac:dyDescent="0.2">
      <c r="AC2092" s="50">
        <v>-29.100000000004201</v>
      </c>
      <c r="AU2092" s="201">
        <v>0.20899999999999999</v>
      </c>
    </row>
    <row r="2093" spans="29:47" x14ac:dyDescent="0.2">
      <c r="AC2093" s="50">
        <v>-29.090000000004199</v>
      </c>
      <c r="AU2093" s="201">
        <v>0.20910000000000001</v>
      </c>
    </row>
    <row r="2094" spans="29:47" x14ac:dyDescent="0.2">
      <c r="AC2094" s="50">
        <v>-29.080000000004201</v>
      </c>
      <c r="AU2094" s="201">
        <v>0.2092</v>
      </c>
    </row>
    <row r="2095" spans="29:47" x14ac:dyDescent="0.2">
      <c r="AC2095" s="50">
        <v>-29.0700000000042</v>
      </c>
      <c r="AU2095" s="201">
        <v>0.20930000000000001</v>
      </c>
    </row>
    <row r="2096" spans="29:47" x14ac:dyDescent="0.2">
      <c r="AC2096" s="50">
        <v>-29.060000000004202</v>
      </c>
      <c r="AU2096" s="201">
        <v>0.2094</v>
      </c>
    </row>
    <row r="2097" spans="29:47" x14ac:dyDescent="0.2">
      <c r="AC2097" s="50">
        <v>-29.0500000000042</v>
      </c>
      <c r="AU2097" s="201">
        <v>0.20949999999999999</v>
      </c>
    </row>
    <row r="2098" spans="29:47" x14ac:dyDescent="0.2">
      <c r="AC2098" s="50">
        <v>-29.040000000004198</v>
      </c>
      <c r="AU2098" s="201">
        <v>0.20960000000000001</v>
      </c>
    </row>
    <row r="2099" spans="29:47" x14ac:dyDescent="0.2">
      <c r="AC2099" s="50">
        <v>-29.0300000000042</v>
      </c>
      <c r="AU2099" s="201">
        <v>0.2097</v>
      </c>
    </row>
    <row r="2100" spans="29:47" x14ac:dyDescent="0.2">
      <c r="AC2100" s="50">
        <v>-29.020000000004199</v>
      </c>
      <c r="AU2100" s="201">
        <v>0.20979999999999999</v>
      </c>
    </row>
    <row r="2101" spans="29:47" x14ac:dyDescent="0.2">
      <c r="AC2101" s="50">
        <v>-29.010000000004201</v>
      </c>
      <c r="AU2101" s="201">
        <v>0.2099</v>
      </c>
    </row>
    <row r="2102" spans="29:47" x14ac:dyDescent="0.2">
      <c r="AC2102" s="50">
        <v>-29.000000000004199</v>
      </c>
      <c r="AU2102" s="201">
        <v>0.21</v>
      </c>
    </row>
    <row r="2103" spans="29:47" x14ac:dyDescent="0.2">
      <c r="AC2103" s="50">
        <v>-28.990000000004201</v>
      </c>
      <c r="AU2103" s="201">
        <v>0.21010000000000001</v>
      </c>
    </row>
    <row r="2104" spans="29:47" x14ac:dyDescent="0.2">
      <c r="AC2104" s="50">
        <v>-28.9800000000042</v>
      </c>
      <c r="AU2104" s="201">
        <v>0.2102</v>
      </c>
    </row>
    <row r="2105" spans="29:47" x14ac:dyDescent="0.2">
      <c r="AC2105" s="50">
        <v>-28.970000000004202</v>
      </c>
      <c r="AU2105" s="201">
        <v>0.21029999999999999</v>
      </c>
    </row>
    <row r="2106" spans="29:47" x14ac:dyDescent="0.2">
      <c r="AC2106" s="50">
        <v>-28.9600000000042</v>
      </c>
      <c r="AU2106" s="201">
        <v>0.2104</v>
      </c>
    </row>
    <row r="2107" spans="29:47" x14ac:dyDescent="0.2">
      <c r="AC2107" s="50">
        <v>-28.950000000004199</v>
      </c>
      <c r="AU2107" s="201">
        <v>0.21049999999999999</v>
      </c>
    </row>
    <row r="2108" spans="29:47" x14ac:dyDescent="0.2">
      <c r="AC2108" s="50">
        <v>-28.940000000004201</v>
      </c>
      <c r="AU2108" s="201">
        <v>0.21060000000000001</v>
      </c>
    </row>
    <row r="2109" spans="29:47" x14ac:dyDescent="0.2">
      <c r="AC2109" s="50">
        <v>-28.930000000004199</v>
      </c>
      <c r="AU2109" s="201">
        <v>0.2107</v>
      </c>
    </row>
    <row r="2110" spans="29:47" x14ac:dyDescent="0.2">
      <c r="AC2110" s="50">
        <v>-28.920000000004201</v>
      </c>
      <c r="AU2110" s="201">
        <v>0.21079999999999999</v>
      </c>
    </row>
    <row r="2111" spans="29:47" x14ac:dyDescent="0.2">
      <c r="AC2111" s="50">
        <v>-28.910000000004199</v>
      </c>
      <c r="AU2111" s="201">
        <v>0.2109</v>
      </c>
    </row>
    <row r="2112" spans="29:47" x14ac:dyDescent="0.2">
      <c r="AC2112" s="50">
        <v>-28.900000000004201</v>
      </c>
      <c r="AU2112" s="201">
        <v>0.21099999999999999</v>
      </c>
    </row>
    <row r="2113" spans="29:47" x14ac:dyDescent="0.2">
      <c r="AC2113" s="50">
        <v>-28.8900000000042</v>
      </c>
      <c r="AU2113" s="201">
        <v>0.21110000000000001</v>
      </c>
    </row>
    <row r="2114" spans="29:47" x14ac:dyDescent="0.2">
      <c r="AC2114" s="50">
        <v>-28.880000000004198</v>
      </c>
      <c r="AU2114" s="201">
        <v>0.2112</v>
      </c>
    </row>
    <row r="2115" spans="29:47" x14ac:dyDescent="0.2">
      <c r="AC2115" s="50">
        <v>-28.8700000000042</v>
      </c>
      <c r="AU2115" s="201">
        <v>0.21129999999999999</v>
      </c>
    </row>
    <row r="2116" spans="29:47" x14ac:dyDescent="0.2">
      <c r="AC2116" s="50">
        <v>-28.860000000004199</v>
      </c>
      <c r="AU2116" s="201">
        <v>0.2114</v>
      </c>
    </row>
    <row r="2117" spans="29:47" x14ac:dyDescent="0.2">
      <c r="AC2117" s="50">
        <v>-28.850000000004201</v>
      </c>
      <c r="AU2117" s="201">
        <v>0.21149999999999999</v>
      </c>
    </row>
    <row r="2118" spans="29:47" x14ac:dyDescent="0.2">
      <c r="AC2118" s="50">
        <v>-28.840000000004199</v>
      </c>
      <c r="AU2118" s="201">
        <v>0.21160000000000001</v>
      </c>
    </row>
    <row r="2119" spans="29:47" x14ac:dyDescent="0.2">
      <c r="AC2119" s="50">
        <v>-28.830000000004201</v>
      </c>
      <c r="AU2119" s="201">
        <v>0.2117</v>
      </c>
    </row>
    <row r="2120" spans="29:47" x14ac:dyDescent="0.2">
      <c r="AC2120" s="50">
        <v>-28.8200000000042</v>
      </c>
      <c r="AU2120" s="201">
        <v>0.21179999999999999</v>
      </c>
    </row>
    <row r="2121" spans="29:47" x14ac:dyDescent="0.2">
      <c r="AC2121" s="50">
        <v>-28.810000000004202</v>
      </c>
      <c r="AU2121" s="201">
        <v>0.21190000000000001</v>
      </c>
    </row>
    <row r="2122" spans="29:47" x14ac:dyDescent="0.2">
      <c r="AC2122" s="50">
        <v>-28.8000000000042</v>
      </c>
      <c r="AU2122" s="201">
        <v>0.21199999999999999</v>
      </c>
    </row>
    <row r="2123" spans="29:47" x14ac:dyDescent="0.2">
      <c r="AC2123" s="50">
        <v>-28.790000000004198</v>
      </c>
      <c r="AU2123" s="201">
        <v>0.21210000000000001</v>
      </c>
    </row>
    <row r="2124" spans="29:47" x14ac:dyDescent="0.2">
      <c r="AC2124" s="50">
        <v>-28.7800000000042</v>
      </c>
      <c r="AU2124" s="201">
        <v>0.2122</v>
      </c>
    </row>
    <row r="2125" spans="29:47" x14ac:dyDescent="0.2">
      <c r="AC2125" s="50">
        <v>-28.770000000004199</v>
      </c>
      <c r="AU2125" s="201">
        <v>0.21229999999999999</v>
      </c>
    </row>
    <row r="2126" spans="29:47" x14ac:dyDescent="0.2">
      <c r="AC2126" s="50">
        <v>-28.760000000004201</v>
      </c>
      <c r="AU2126" s="201">
        <v>0.21240000000000001</v>
      </c>
    </row>
    <row r="2127" spans="29:47" x14ac:dyDescent="0.2">
      <c r="AC2127" s="50">
        <v>-28.750000000004199</v>
      </c>
      <c r="AU2127" s="201">
        <v>0.21249999999999999</v>
      </c>
    </row>
    <row r="2128" spans="29:47" x14ac:dyDescent="0.2">
      <c r="AC2128" s="50">
        <v>-28.740000000004201</v>
      </c>
      <c r="AU2128" s="201">
        <v>0.21260000000000001</v>
      </c>
    </row>
    <row r="2129" spans="29:47" x14ac:dyDescent="0.2">
      <c r="AC2129" s="50">
        <v>-28.7300000000042</v>
      </c>
      <c r="AU2129" s="201">
        <v>0.2127</v>
      </c>
    </row>
    <row r="2130" spans="29:47" x14ac:dyDescent="0.2">
      <c r="AC2130" s="50">
        <v>-28.720000000004202</v>
      </c>
      <c r="AU2130" s="201">
        <v>0.21279999999999999</v>
      </c>
    </row>
    <row r="2131" spans="29:47" x14ac:dyDescent="0.2">
      <c r="AC2131" s="50">
        <v>-28.7100000000042</v>
      </c>
      <c r="AU2131" s="201">
        <v>0.21290000000000001</v>
      </c>
    </row>
    <row r="2132" spans="29:47" x14ac:dyDescent="0.2">
      <c r="AC2132" s="50">
        <v>-28.700000000004199</v>
      </c>
      <c r="AU2132" s="201">
        <v>0.21299999999999999</v>
      </c>
    </row>
    <row r="2133" spans="29:47" x14ac:dyDescent="0.2">
      <c r="AC2133" s="50">
        <v>-28.690000000004201</v>
      </c>
      <c r="AU2133" s="201">
        <v>0.21310000000000001</v>
      </c>
    </row>
    <row r="2134" spans="29:47" x14ac:dyDescent="0.2">
      <c r="AC2134" s="50">
        <v>-28.680000000004199</v>
      </c>
      <c r="AU2134" s="201">
        <v>0.2132</v>
      </c>
    </row>
    <row r="2135" spans="29:47" x14ac:dyDescent="0.2">
      <c r="AC2135" s="50">
        <v>-28.670000000004201</v>
      </c>
      <c r="AU2135" s="201">
        <v>0.21329999999999999</v>
      </c>
    </row>
    <row r="2136" spans="29:47" x14ac:dyDescent="0.2">
      <c r="AC2136" s="50">
        <v>-28.660000000004199</v>
      </c>
      <c r="AU2136" s="201">
        <v>0.21340000000000001</v>
      </c>
    </row>
    <row r="2137" spans="29:47" x14ac:dyDescent="0.2">
      <c r="AC2137" s="50">
        <v>-28.650000000004201</v>
      </c>
      <c r="AU2137" s="201">
        <v>0.2135</v>
      </c>
    </row>
    <row r="2138" spans="29:47" x14ac:dyDescent="0.2">
      <c r="AC2138" s="50">
        <v>-28.6400000000042</v>
      </c>
      <c r="AU2138" s="201">
        <v>0.21360000000000001</v>
      </c>
    </row>
    <row r="2139" spans="29:47" x14ac:dyDescent="0.2">
      <c r="AC2139" s="50">
        <v>-28.630000000004301</v>
      </c>
      <c r="AU2139" s="201">
        <v>0.2137</v>
      </c>
    </row>
    <row r="2140" spans="29:47" x14ac:dyDescent="0.2">
      <c r="AC2140" s="50">
        <v>-28.6200000000043</v>
      </c>
      <c r="AU2140" s="201">
        <v>0.21379999999999999</v>
      </c>
    </row>
    <row r="2141" spans="29:47" x14ac:dyDescent="0.2">
      <c r="AC2141" s="50">
        <v>-28.610000000004302</v>
      </c>
      <c r="AU2141" s="201">
        <v>0.21390000000000001</v>
      </c>
    </row>
    <row r="2142" spans="29:47" x14ac:dyDescent="0.2">
      <c r="AC2142" s="50">
        <v>-28.6000000000043</v>
      </c>
      <c r="AU2142" s="201">
        <v>0.214</v>
      </c>
    </row>
    <row r="2143" spans="29:47" x14ac:dyDescent="0.2">
      <c r="AC2143" s="50">
        <v>-28.590000000004299</v>
      </c>
      <c r="AU2143" s="201">
        <v>0.21410000000000001</v>
      </c>
    </row>
    <row r="2144" spans="29:47" x14ac:dyDescent="0.2">
      <c r="AC2144" s="50">
        <v>-28.580000000004301</v>
      </c>
      <c r="AU2144" s="201">
        <v>0.2142</v>
      </c>
    </row>
    <row r="2145" spans="29:47" x14ac:dyDescent="0.2">
      <c r="AC2145" s="50">
        <v>-28.570000000004299</v>
      </c>
      <c r="AU2145" s="201">
        <v>0.21429999999999999</v>
      </c>
    </row>
    <row r="2146" spans="29:47" x14ac:dyDescent="0.2">
      <c r="AC2146" s="50">
        <v>-28.560000000004301</v>
      </c>
      <c r="AU2146" s="201">
        <v>0.21440000000000001</v>
      </c>
    </row>
    <row r="2147" spans="29:47" x14ac:dyDescent="0.2">
      <c r="AC2147" s="50">
        <v>-28.550000000004299</v>
      </c>
      <c r="AU2147" s="201">
        <v>0.2145</v>
      </c>
    </row>
    <row r="2148" spans="29:47" x14ac:dyDescent="0.2">
      <c r="AC2148" s="50">
        <v>-28.540000000004301</v>
      </c>
      <c r="AU2148" s="201">
        <v>0.21460000000000001</v>
      </c>
    </row>
    <row r="2149" spans="29:47" x14ac:dyDescent="0.2">
      <c r="AC2149" s="50">
        <v>-28.5300000000043</v>
      </c>
      <c r="AU2149" s="201">
        <v>0.2147</v>
      </c>
    </row>
    <row r="2150" spans="29:47" x14ac:dyDescent="0.2">
      <c r="AC2150" s="50">
        <v>-28.520000000004298</v>
      </c>
      <c r="AU2150" s="201">
        <v>0.21479999999999999</v>
      </c>
    </row>
    <row r="2151" spans="29:47" x14ac:dyDescent="0.2">
      <c r="AC2151" s="50">
        <v>-28.5100000000043</v>
      </c>
      <c r="AU2151" s="201">
        <v>0.21490000000000001</v>
      </c>
    </row>
    <row r="2152" spans="29:47" x14ac:dyDescent="0.2">
      <c r="AC2152" s="50">
        <v>-28.500000000004299</v>
      </c>
      <c r="AU2152" s="201">
        <v>0.215</v>
      </c>
    </row>
    <row r="2153" spans="29:47" x14ac:dyDescent="0.2">
      <c r="AC2153" s="50">
        <v>-28.490000000004301</v>
      </c>
      <c r="AU2153" s="201">
        <v>0.21510000000000001</v>
      </c>
    </row>
    <row r="2154" spans="29:47" x14ac:dyDescent="0.2">
      <c r="AC2154" s="50">
        <v>-28.480000000004299</v>
      </c>
      <c r="AU2154" s="201">
        <v>0.2152</v>
      </c>
    </row>
    <row r="2155" spans="29:47" x14ac:dyDescent="0.2">
      <c r="AC2155" s="50">
        <v>-28.470000000004301</v>
      </c>
      <c r="AU2155" s="201">
        <v>0.21529999999999999</v>
      </c>
    </row>
    <row r="2156" spans="29:47" x14ac:dyDescent="0.2">
      <c r="AC2156" s="50">
        <v>-28.4600000000043</v>
      </c>
      <c r="AU2156" s="201">
        <v>0.21540000000000001</v>
      </c>
    </row>
    <row r="2157" spans="29:47" x14ac:dyDescent="0.2">
      <c r="AC2157" s="50">
        <v>-28.450000000004302</v>
      </c>
      <c r="AU2157" s="201">
        <v>0.2155</v>
      </c>
    </row>
    <row r="2158" spans="29:47" x14ac:dyDescent="0.2">
      <c r="AC2158" s="50">
        <v>-28.4400000000043</v>
      </c>
      <c r="AU2158" s="201">
        <v>0.21560000000000001</v>
      </c>
    </row>
    <row r="2159" spans="29:47" x14ac:dyDescent="0.2">
      <c r="AC2159" s="50">
        <v>-28.430000000004298</v>
      </c>
      <c r="AU2159" s="201">
        <v>0.2157</v>
      </c>
    </row>
    <row r="2160" spans="29:47" x14ac:dyDescent="0.2">
      <c r="AC2160" s="50">
        <v>-28.4200000000043</v>
      </c>
      <c r="AU2160" s="201">
        <v>0.21579999999999999</v>
      </c>
    </row>
    <row r="2161" spans="29:47" x14ac:dyDescent="0.2">
      <c r="AC2161" s="50">
        <v>-28.410000000004299</v>
      </c>
      <c r="AU2161" s="201">
        <v>0.21590000000000001</v>
      </c>
    </row>
    <row r="2162" spans="29:47" x14ac:dyDescent="0.2">
      <c r="AC2162" s="50">
        <v>-28.400000000004301</v>
      </c>
      <c r="AU2162" s="201">
        <v>0.216</v>
      </c>
    </row>
    <row r="2163" spans="29:47" x14ac:dyDescent="0.2">
      <c r="AC2163" s="50">
        <v>-28.390000000004299</v>
      </c>
      <c r="AU2163" s="201">
        <v>0.21609999999999999</v>
      </c>
    </row>
    <row r="2164" spans="29:47" x14ac:dyDescent="0.2">
      <c r="AC2164" s="50">
        <v>-28.380000000004301</v>
      </c>
      <c r="AU2164" s="201">
        <v>0.2162</v>
      </c>
    </row>
    <row r="2165" spans="29:47" x14ac:dyDescent="0.2">
      <c r="AC2165" s="50">
        <v>-28.3700000000043</v>
      </c>
      <c r="AU2165" s="201">
        <v>0.21629999999999999</v>
      </c>
    </row>
    <row r="2166" spans="29:47" x14ac:dyDescent="0.2">
      <c r="AC2166" s="50">
        <v>-28.360000000004302</v>
      </c>
      <c r="AU2166" s="201">
        <v>0.21640000000000001</v>
      </c>
    </row>
    <row r="2167" spans="29:47" x14ac:dyDescent="0.2">
      <c r="AC2167" s="50">
        <v>-28.3500000000043</v>
      </c>
      <c r="AU2167" s="201">
        <v>0.2165</v>
      </c>
    </row>
    <row r="2168" spans="29:47" x14ac:dyDescent="0.2">
      <c r="AC2168" s="50">
        <v>-28.340000000004299</v>
      </c>
      <c r="AU2168" s="201">
        <v>0.21659999999999999</v>
      </c>
    </row>
    <row r="2169" spans="29:47" x14ac:dyDescent="0.2">
      <c r="AC2169" s="50">
        <v>-28.330000000004301</v>
      </c>
      <c r="AU2169" s="201">
        <v>0.2167</v>
      </c>
    </row>
    <row r="2170" spans="29:47" x14ac:dyDescent="0.2">
      <c r="AC2170" s="50">
        <v>-28.320000000004299</v>
      </c>
      <c r="AU2170" s="201">
        <v>0.21679999999999999</v>
      </c>
    </row>
    <row r="2171" spans="29:47" x14ac:dyDescent="0.2">
      <c r="AC2171" s="50">
        <v>-28.310000000004301</v>
      </c>
      <c r="AU2171" s="201">
        <v>0.21690000000000001</v>
      </c>
    </row>
    <row r="2172" spans="29:47" x14ac:dyDescent="0.2">
      <c r="AC2172" s="50">
        <v>-28.300000000004299</v>
      </c>
      <c r="AU2172" s="201">
        <v>0.217</v>
      </c>
    </row>
    <row r="2173" spans="29:47" x14ac:dyDescent="0.2">
      <c r="AC2173" s="50">
        <v>-28.290000000004301</v>
      </c>
      <c r="AU2173" s="201">
        <v>0.21709999999999999</v>
      </c>
    </row>
    <row r="2174" spans="29:47" x14ac:dyDescent="0.2">
      <c r="AC2174" s="50">
        <v>-28.2800000000043</v>
      </c>
      <c r="AU2174" s="201">
        <v>0.2172</v>
      </c>
    </row>
    <row r="2175" spans="29:47" x14ac:dyDescent="0.2">
      <c r="AC2175" s="50">
        <v>-28.270000000004298</v>
      </c>
      <c r="AU2175" s="201">
        <v>0.21729999999999999</v>
      </c>
    </row>
    <row r="2176" spans="29:47" x14ac:dyDescent="0.2">
      <c r="AC2176" s="50">
        <v>-28.2600000000043</v>
      </c>
      <c r="AU2176" s="201">
        <v>0.21740000000000001</v>
      </c>
    </row>
    <row r="2177" spans="29:47" x14ac:dyDescent="0.2">
      <c r="AC2177" s="50">
        <v>-28.250000000004299</v>
      </c>
      <c r="AU2177" s="201">
        <v>0.2175</v>
      </c>
    </row>
    <row r="2178" spans="29:47" x14ac:dyDescent="0.2">
      <c r="AC2178" s="50">
        <v>-28.240000000004301</v>
      </c>
      <c r="AU2178" s="201">
        <v>0.21759999999999999</v>
      </c>
    </row>
    <row r="2179" spans="29:47" x14ac:dyDescent="0.2">
      <c r="AC2179" s="50">
        <v>-28.230000000004299</v>
      </c>
      <c r="AU2179" s="201">
        <v>0.2177</v>
      </c>
    </row>
    <row r="2180" spans="29:47" x14ac:dyDescent="0.2">
      <c r="AC2180" s="50">
        <v>-28.220000000004301</v>
      </c>
      <c r="AU2180" s="201">
        <v>0.21779999999999999</v>
      </c>
    </row>
    <row r="2181" spans="29:47" x14ac:dyDescent="0.2">
      <c r="AC2181" s="50">
        <v>-28.2100000000043</v>
      </c>
      <c r="AU2181" s="201">
        <v>0.21790000000000001</v>
      </c>
    </row>
    <row r="2182" spans="29:47" x14ac:dyDescent="0.2">
      <c r="AC2182" s="50">
        <v>-28.200000000004302</v>
      </c>
      <c r="AU2182" s="201">
        <v>0.218</v>
      </c>
    </row>
    <row r="2183" spans="29:47" x14ac:dyDescent="0.2">
      <c r="AC2183" s="50">
        <v>-28.1900000000043</v>
      </c>
      <c r="AU2183" s="201">
        <v>0.21809999999999999</v>
      </c>
    </row>
    <row r="2184" spans="29:47" x14ac:dyDescent="0.2">
      <c r="AC2184" s="50">
        <v>-28.180000000004298</v>
      </c>
      <c r="AU2184" s="201">
        <v>0.21820000000000001</v>
      </c>
    </row>
    <row r="2185" spans="29:47" x14ac:dyDescent="0.2">
      <c r="AC2185" s="50">
        <v>-28.1700000000043</v>
      </c>
      <c r="AU2185" s="201">
        <v>0.21829999999999999</v>
      </c>
    </row>
    <row r="2186" spans="29:47" x14ac:dyDescent="0.2">
      <c r="AC2186" s="50">
        <v>-28.160000000004299</v>
      </c>
      <c r="AU2186" s="201">
        <v>0.21840000000000001</v>
      </c>
    </row>
    <row r="2187" spans="29:47" x14ac:dyDescent="0.2">
      <c r="AC2187" s="50">
        <v>-28.150000000004301</v>
      </c>
      <c r="AU2187" s="201">
        <v>0.2185</v>
      </c>
    </row>
    <row r="2188" spans="29:47" x14ac:dyDescent="0.2">
      <c r="AC2188" s="50">
        <v>-28.140000000004299</v>
      </c>
      <c r="AU2188" s="201">
        <v>0.21859999999999999</v>
      </c>
    </row>
    <row r="2189" spans="29:47" x14ac:dyDescent="0.2">
      <c r="AC2189" s="50">
        <v>-28.130000000004401</v>
      </c>
      <c r="AU2189" s="201">
        <v>0.21870000000000001</v>
      </c>
    </row>
    <row r="2190" spans="29:47" x14ac:dyDescent="0.2">
      <c r="AC2190" s="50">
        <v>-28.120000000004399</v>
      </c>
      <c r="AU2190" s="201">
        <v>0.21879999999999999</v>
      </c>
    </row>
    <row r="2191" spans="29:47" x14ac:dyDescent="0.2">
      <c r="AC2191" s="50">
        <v>-28.110000000004401</v>
      </c>
      <c r="AU2191" s="201">
        <v>0.21890000000000001</v>
      </c>
    </row>
    <row r="2192" spans="29:47" x14ac:dyDescent="0.2">
      <c r="AC2192" s="50">
        <v>-28.1000000000044</v>
      </c>
      <c r="AU2192" s="201">
        <v>0.219</v>
      </c>
    </row>
    <row r="2193" spans="29:47" x14ac:dyDescent="0.2">
      <c r="AC2193" s="50">
        <v>-28.090000000004402</v>
      </c>
      <c r="AU2193" s="201">
        <v>0.21909999999999999</v>
      </c>
    </row>
    <row r="2194" spans="29:47" x14ac:dyDescent="0.2">
      <c r="AC2194" s="50">
        <v>-28.0800000000044</v>
      </c>
      <c r="AU2194" s="201">
        <v>0.21920000000000001</v>
      </c>
    </row>
    <row r="2195" spans="29:47" x14ac:dyDescent="0.2">
      <c r="AC2195" s="50">
        <v>-28.070000000004399</v>
      </c>
      <c r="AU2195" s="201">
        <v>0.21929999999999999</v>
      </c>
    </row>
    <row r="2196" spans="29:47" x14ac:dyDescent="0.2">
      <c r="AC2196" s="50">
        <v>-28.060000000004401</v>
      </c>
      <c r="AU2196" s="201">
        <v>0.21940000000000001</v>
      </c>
    </row>
    <row r="2197" spans="29:47" x14ac:dyDescent="0.2">
      <c r="AC2197" s="50">
        <v>-28.050000000004399</v>
      </c>
      <c r="AU2197" s="201">
        <v>0.2195</v>
      </c>
    </row>
    <row r="2198" spans="29:47" x14ac:dyDescent="0.2">
      <c r="AC2198" s="50">
        <v>-28.040000000004401</v>
      </c>
      <c r="AU2198" s="201">
        <v>0.21959999999999999</v>
      </c>
    </row>
    <row r="2199" spans="29:47" x14ac:dyDescent="0.2">
      <c r="AC2199" s="50">
        <v>-28.030000000004399</v>
      </c>
      <c r="AU2199" s="201">
        <v>0.21970000000000001</v>
      </c>
    </row>
    <row r="2200" spans="29:47" x14ac:dyDescent="0.2">
      <c r="AC2200" s="50">
        <v>-28.020000000004401</v>
      </c>
      <c r="AU2200" s="201">
        <v>0.2198</v>
      </c>
    </row>
    <row r="2201" spans="29:47" x14ac:dyDescent="0.2">
      <c r="AC2201" s="50">
        <v>-28.0100000000044</v>
      </c>
      <c r="AU2201" s="201">
        <v>0.21990000000000001</v>
      </c>
    </row>
    <row r="2202" spans="29:47" x14ac:dyDescent="0.2">
      <c r="AC2202" s="50">
        <v>-28.000000000004398</v>
      </c>
      <c r="AU2202" s="201">
        <v>0.22</v>
      </c>
    </row>
    <row r="2203" spans="29:47" x14ac:dyDescent="0.2">
      <c r="AC2203" s="50">
        <v>-27.9900000000044</v>
      </c>
      <c r="AU2203" s="201">
        <v>0.22009999999999999</v>
      </c>
    </row>
    <row r="2204" spans="29:47" x14ac:dyDescent="0.2">
      <c r="AC2204" s="50">
        <v>-27.980000000004399</v>
      </c>
      <c r="AU2204" s="201">
        <v>0.22020000000000001</v>
      </c>
    </row>
    <row r="2205" spans="29:47" x14ac:dyDescent="0.2">
      <c r="AC2205" s="50">
        <v>-27.970000000004401</v>
      </c>
      <c r="AU2205" s="201">
        <v>0.2203</v>
      </c>
    </row>
    <row r="2206" spans="29:47" x14ac:dyDescent="0.2">
      <c r="AC2206" s="50">
        <v>-27.960000000004399</v>
      </c>
      <c r="AU2206" s="201">
        <v>0.22040000000000001</v>
      </c>
    </row>
    <row r="2207" spans="29:47" x14ac:dyDescent="0.2">
      <c r="AC2207" s="50">
        <v>-27.950000000004401</v>
      </c>
      <c r="AU2207" s="201">
        <v>0.2205</v>
      </c>
    </row>
    <row r="2208" spans="29:47" x14ac:dyDescent="0.2">
      <c r="AC2208" s="50">
        <v>-27.9400000000044</v>
      </c>
      <c r="AU2208" s="201">
        <v>0.22059999999999999</v>
      </c>
    </row>
    <row r="2209" spans="29:47" x14ac:dyDescent="0.2">
      <c r="AC2209" s="50">
        <v>-27.930000000004402</v>
      </c>
      <c r="AU2209" s="201">
        <v>0.22070000000000001</v>
      </c>
    </row>
    <row r="2210" spans="29:47" x14ac:dyDescent="0.2">
      <c r="AC2210" s="50">
        <v>-27.9200000000044</v>
      </c>
      <c r="AU2210" s="201">
        <v>0.2208</v>
      </c>
    </row>
    <row r="2211" spans="29:47" x14ac:dyDescent="0.2">
      <c r="AC2211" s="50">
        <v>-27.910000000004398</v>
      </c>
      <c r="AU2211" s="201">
        <v>0.22090000000000001</v>
      </c>
    </row>
    <row r="2212" spans="29:47" x14ac:dyDescent="0.2">
      <c r="AC2212" s="50">
        <v>-27.9000000000044</v>
      </c>
      <c r="AU2212" s="201">
        <v>0.221</v>
      </c>
    </row>
    <row r="2213" spans="29:47" x14ac:dyDescent="0.2">
      <c r="AC2213" s="50">
        <v>-27.890000000004399</v>
      </c>
      <c r="AU2213" s="201">
        <v>0.22109999999999999</v>
      </c>
    </row>
    <row r="2214" spans="29:47" x14ac:dyDescent="0.2">
      <c r="AC2214" s="50">
        <v>-27.880000000004401</v>
      </c>
      <c r="AU2214" s="201">
        <v>0.22120000000000001</v>
      </c>
    </row>
    <row r="2215" spans="29:47" x14ac:dyDescent="0.2">
      <c r="AC2215" s="50">
        <v>-27.870000000004399</v>
      </c>
      <c r="AU2215" s="201">
        <v>0.2213</v>
      </c>
    </row>
    <row r="2216" spans="29:47" x14ac:dyDescent="0.2">
      <c r="AC2216" s="50">
        <v>-27.860000000004401</v>
      </c>
      <c r="AU2216" s="201">
        <v>0.22140000000000001</v>
      </c>
    </row>
    <row r="2217" spans="29:47" x14ac:dyDescent="0.2">
      <c r="AC2217" s="50">
        <v>-27.8500000000044</v>
      </c>
      <c r="AU2217" s="201">
        <v>0.2215</v>
      </c>
    </row>
    <row r="2218" spans="29:47" x14ac:dyDescent="0.2">
      <c r="AC2218" s="50">
        <v>-27.840000000004402</v>
      </c>
      <c r="AU2218" s="201">
        <v>0.22159999999999999</v>
      </c>
    </row>
    <row r="2219" spans="29:47" x14ac:dyDescent="0.2">
      <c r="AC2219" s="50">
        <v>-27.8300000000044</v>
      </c>
      <c r="AU2219" s="201">
        <v>0.22170000000000001</v>
      </c>
    </row>
    <row r="2220" spans="29:47" x14ac:dyDescent="0.2">
      <c r="AC2220" s="50">
        <v>-27.820000000004399</v>
      </c>
      <c r="AU2220" s="201">
        <v>0.2218</v>
      </c>
    </row>
    <row r="2221" spans="29:47" x14ac:dyDescent="0.2">
      <c r="AC2221" s="50">
        <v>-27.810000000004401</v>
      </c>
      <c r="AU2221" s="201">
        <v>0.22189999999999999</v>
      </c>
    </row>
    <row r="2222" spans="29:47" x14ac:dyDescent="0.2">
      <c r="AC2222" s="50">
        <v>-27.800000000004399</v>
      </c>
      <c r="AU2222" s="201">
        <v>0.222</v>
      </c>
    </row>
    <row r="2223" spans="29:47" x14ac:dyDescent="0.2">
      <c r="AC2223" s="50">
        <v>-27.790000000004401</v>
      </c>
      <c r="AU2223" s="201">
        <v>0.22209999999999999</v>
      </c>
    </row>
    <row r="2224" spans="29:47" x14ac:dyDescent="0.2">
      <c r="AC2224" s="50">
        <v>-27.780000000004399</v>
      </c>
      <c r="AU2224" s="201">
        <v>0.22220000000000001</v>
      </c>
    </row>
    <row r="2225" spans="29:47" x14ac:dyDescent="0.2">
      <c r="AC2225" s="50">
        <v>-27.770000000004401</v>
      </c>
      <c r="AU2225" s="201">
        <v>0.2223</v>
      </c>
    </row>
    <row r="2226" spans="29:47" x14ac:dyDescent="0.2">
      <c r="AC2226" s="50">
        <v>-27.7600000000044</v>
      </c>
      <c r="AU2226" s="201">
        <v>0.22239999999999999</v>
      </c>
    </row>
    <row r="2227" spans="29:47" x14ac:dyDescent="0.2">
      <c r="AC2227" s="50">
        <v>-27.750000000004398</v>
      </c>
      <c r="AU2227" s="201">
        <v>0.2225</v>
      </c>
    </row>
    <row r="2228" spans="29:47" x14ac:dyDescent="0.2">
      <c r="AC2228" s="50">
        <v>-27.7400000000044</v>
      </c>
      <c r="AU2228" s="201">
        <v>0.22259999999999999</v>
      </c>
    </row>
    <row r="2229" spans="29:47" x14ac:dyDescent="0.2">
      <c r="AC2229" s="50">
        <v>-27.730000000004399</v>
      </c>
      <c r="AU2229" s="201">
        <v>0.22270000000000001</v>
      </c>
    </row>
    <row r="2230" spans="29:47" x14ac:dyDescent="0.2">
      <c r="AC2230" s="50">
        <v>-27.720000000004401</v>
      </c>
      <c r="AU2230" s="201">
        <v>0.2228</v>
      </c>
    </row>
    <row r="2231" spans="29:47" x14ac:dyDescent="0.2">
      <c r="AC2231" s="50">
        <v>-27.710000000004399</v>
      </c>
      <c r="AU2231" s="201">
        <v>0.22289999999999999</v>
      </c>
    </row>
    <row r="2232" spans="29:47" x14ac:dyDescent="0.2">
      <c r="AC2232" s="50">
        <v>-27.700000000004401</v>
      </c>
      <c r="AU2232" s="201">
        <v>0.223</v>
      </c>
    </row>
    <row r="2233" spans="29:47" x14ac:dyDescent="0.2">
      <c r="AC2233" s="50">
        <v>-27.6900000000044</v>
      </c>
      <c r="AU2233" s="201">
        <v>0.22309999999999999</v>
      </c>
    </row>
    <row r="2234" spans="29:47" x14ac:dyDescent="0.2">
      <c r="AC2234" s="50">
        <v>-27.680000000004402</v>
      </c>
      <c r="AU2234" s="201">
        <v>0.22320000000000001</v>
      </c>
    </row>
    <row r="2235" spans="29:47" x14ac:dyDescent="0.2">
      <c r="AC2235" s="50">
        <v>-27.6700000000044</v>
      </c>
      <c r="AU2235" s="201">
        <v>0.2233</v>
      </c>
    </row>
    <row r="2236" spans="29:47" x14ac:dyDescent="0.2">
      <c r="AC2236" s="50">
        <v>-27.660000000004398</v>
      </c>
      <c r="AU2236" s="201">
        <v>0.22339999999999999</v>
      </c>
    </row>
    <row r="2237" spans="29:47" x14ac:dyDescent="0.2">
      <c r="AC2237" s="50">
        <v>-27.6500000000044</v>
      </c>
      <c r="AU2237" s="201">
        <v>0.2235</v>
      </c>
    </row>
    <row r="2238" spans="29:47" x14ac:dyDescent="0.2">
      <c r="AC2238" s="50">
        <v>-27.640000000004399</v>
      </c>
      <c r="AU2238" s="201">
        <v>0.22359999999999999</v>
      </c>
    </row>
    <row r="2239" spans="29:47" x14ac:dyDescent="0.2">
      <c r="AC2239" s="50">
        <v>-27.6300000000045</v>
      </c>
      <c r="AU2239" s="201">
        <v>0.22370000000000001</v>
      </c>
    </row>
    <row r="2240" spans="29:47" x14ac:dyDescent="0.2">
      <c r="AC2240" s="50">
        <v>-27.620000000004499</v>
      </c>
      <c r="AU2240" s="201">
        <v>0.2238</v>
      </c>
    </row>
    <row r="2241" spans="29:47" x14ac:dyDescent="0.2">
      <c r="AC2241" s="50">
        <v>-27.610000000004501</v>
      </c>
      <c r="AU2241" s="201">
        <v>0.22389999999999999</v>
      </c>
    </row>
    <row r="2242" spans="29:47" x14ac:dyDescent="0.2">
      <c r="AC2242" s="50">
        <v>-27.600000000004499</v>
      </c>
      <c r="AU2242" s="201">
        <v>0.224</v>
      </c>
    </row>
    <row r="2243" spans="29:47" x14ac:dyDescent="0.2">
      <c r="AC2243" s="50">
        <v>-27.590000000004501</v>
      </c>
      <c r="AU2243" s="201">
        <v>0.22409999999999999</v>
      </c>
    </row>
    <row r="2244" spans="29:47" x14ac:dyDescent="0.2">
      <c r="AC2244" s="50">
        <v>-27.5800000000045</v>
      </c>
      <c r="AU2244" s="201">
        <v>0.22420000000000001</v>
      </c>
    </row>
    <row r="2245" spans="29:47" x14ac:dyDescent="0.2">
      <c r="AC2245" s="50">
        <v>-27.570000000004502</v>
      </c>
      <c r="AU2245" s="201">
        <v>0.2243</v>
      </c>
    </row>
    <row r="2246" spans="29:47" x14ac:dyDescent="0.2">
      <c r="AC2246" s="50">
        <v>-27.5600000000045</v>
      </c>
      <c r="AU2246" s="201">
        <v>0.22439999999999999</v>
      </c>
    </row>
    <row r="2247" spans="29:47" x14ac:dyDescent="0.2">
      <c r="AC2247" s="50">
        <v>-27.550000000004498</v>
      </c>
      <c r="AU2247" s="201">
        <v>0.22450000000000001</v>
      </c>
    </row>
    <row r="2248" spans="29:47" x14ac:dyDescent="0.2">
      <c r="AC2248" s="50">
        <v>-27.5400000000045</v>
      </c>
      <c r="AU2248" s="201">
        <v>0.22459999999999999</v>
      </c>
    </row>
    <row r="2249" spans="29:47" x14ac:dyDescent="0.2">
      <c r="AC2249" s="50">
        <v>-27.530000000004499</v>
      </c>
      <c r="AU2249" s="201">
        <v>0.22470000000000001</v>
      </c>
    </row>
    <row r="2250" spans="29:47" x14ac:dyDescent="0.2">
      <c r="AC2250" s="50">
        <v>-27.520000000004501</v>
      </c>
      <c r="AU2250" s="201">
        <v>0.2248</v>
      </c>
    </row>
    <row r="2251" spans="29:47" x14ac:dyDescent="0.2">
      <c r="AC2251" s="50">
        <v>-27.510000000004499</v>
      </c>
      <c r="AU2251" s="201">
        <v>0.22489999999999999</v>
      </c>
    </row>
    <row r="2252" spans="29:47" x14ac:dyDescent="0.2">
      <c r="AC2252" s="50">
        <v>-27.500000000004501</v>
      </c>
      <c r="AU2252" s="201">
        <v>0.22500000000000001</v>
      </c>
    </row>
    <row r="2253" spans="29:47" x14ac:dyDescent="0.2">
      <c r="AC2253" s="50">
        <v>-27.4900000000045</v>
      </c>
      <c r="AU2253" s="201">
        <v>0.22509999999999999</v>
      </c>
    </row>
    <row r="2254" spans="29:47" x14ac:dyDescent="0.2">
      <c r="AC2254" s="50">
        <v>-27.480000000004502</v>
      </c>
      <c r="AU2254" s="201">
        <v>0.22520000000000001</v>
      </c>
    </row>
    <row r="2255" spans="29:47" x14ac:dyDescent="0.2">
      <c r="AC2255" s="50">
        <v>-27.4700000000045</v>
      </c>
      <c r="AU2255" s="201">
        <v>0.2253</v>
      </c>
    </row>
    <row r="2256" spans="29:47" x14ac:dyDescent="0.2">
      <c r="AC2256" s="50">
        <v>-27.460000000004499</v>
      </c>
      <c r="AU2256" s="201">
        <v>0.22539999999999999</v>
      </c>
    </row>
    <row r="2257" spans="29:47" x14ac:dyDescent="0.2">
      <c r="AC2257" s="50">
        <v>-27.450000000004501</v>
      </c>
      <c r="AU2257" s="201">
        <v>0.22550000000000001</v>
      </c>
    </row>
    <row r="2258" spans="29:47" x14ac:dyDescent="0.2">
      <c r="AC2258" s="50">
        <v>-27.440000000004499</v>
      </c>
      <c r="AU2258" s="201">
        <v>0.22559999999999999</v>
      </c>
    </row>
    <row r="2259" spans="29:47" x14ac:dyDescent="0.2">
      <c r="AC2259" s="50">
        <v>-27.430000000004501</v>
      </c>
      <c r="AU2259" s="201">
        <v>0.22570000000000001</v>
      </c>
    </row>
    <row r="2260" spans="29:47" x14ac:dyDescent="0.2">
      <c r="AC2260" s="50">
        <v>-27.420000000004499</v>
      </c>
      <c r="AU2260" s="201">
        <v>0.2258</v>
      </c>
    </row>
    <row r="2261" spans="29:47" x14ac:dyDescent="0.2">
      <c r="AC2261" s="50">
        <v>-27.410000000004501</v>
      </c>
      <c r="AU2261" s="201">
        <v>0.22589999999999999</v>
      </c>
    </row>
    <row r="2262" spans="29:47" x14ac:dyDescent="0.2">
      <c r="AC2262" s="50">
        <v>-27.4000000000045</v>
      </c>
      <c r="AU2262" s="201">
        <v>0.22600000000000001</v>
      </c>
    </row>
    <row r="2263" spans="29:47" x14ac:dyDescent="0.2">
      <c r="AC2263" s="50">
        <v>-27.390000000004498</v>
      </c>
      <c r="AU2263" s="201">
        <v>0.2261</v>
      </c>
    </row>
    <row r="2264" spans="29:47" x14ac:dyDescent="0.2">
      <c r="AC2264" s="50">
        <v>-27.3800000000045</v>
      </c>
      <c r="AU2264" s="201">
        <v>0.22620000000000001</v>
      </c>
    </row>
    <row r="2265" spans="29:47" x14ac:dyDescent="0.2">
      <c r="AC2265" s="50">
        <v>-27.370000000004499</v>
      </c>
      <c r="AU2265" s="201">
        <v>0.2263</v>
      </c>
    </row>
    <row r="2266" spans="29:47" x14ac:dyDescent="0.2">
      <c r="AC2266" s="50">
        <v>-27.360000000004501</v>
      </c>
      <c r="AU2266" s="201">
        <v>0.22639999999999999</v>
      </c>
    </row>
    <row r="2267" spans="29:47" x14ac:dyDescent="0.2">
      <c r="AC2267" s="50">
        <v>-27.350000000004499</v>
      </c>
      <c r="AU2267" s="201">
        <v>0.22650000000000001</v>
      </c>
    </row>
    <row r="2268" spans="29:47" x14ac:dyDescent="0.2">
      <c r="AC2268" s="50">
        <v>-27.340000000004501</v>
      </c>
      <c r="AU2268" s="201">
        <v>0.2266</v>
      </c>
    </row>
    <row r="2269" spans="29:47" x14ac:dyDescent="0.2">
      <c r="AC2269" s="50">
        <v>-27.3300000000045</v>
      </c>
      <c r="AU2269" s="201">
        <v>0.22670000000000001</v>
      </c>
    </row>
    <row r="2270" spans="29:47" x14ac:dyDescent="0.2">
      <c r="AC2270" s="50">
        <v>-27.320000000004502</v>
      </c>
      <c r="AU2270" s="201">
        <v>0.2268</v>
      </c>
    </row>
    <row r="2271" spans="29:47" x14ac:dyDescent="0.2">
      <c r="AC2271" s="50">
        <v>-27.3100000000045</v>
      </c>
      <c r="AU2271" s="201">
        <v>0.22689999999999999</v>
      </c>
    </row>
    <row r="2272" spans="29:47" x14ac:dyDescent="0.2">
      <c r="AC2272" s="50">
        <v>-27.300000000004498</v>
      </c>
      <c r="AU2272" s="201">
        <v>0.22700000000000001</v>
      </c>
    </row>
    <row r="2273" spans="29:47" x14ac:dyDescent="0.2">
      <c r="AC2273" s="50">
        <v>-27.2900000000045</v>
      </c>
      <c r="AU2273" s="201">
        <v>0.2271</v>
      </c>
    </row>
    <row r="2274" spans="29:47" x14ac:dyDescent="0.2">
      <c r="AC2274" s="50">
        <v>-27.280000000004499</v>
      </c>
      <c r="AU2274" s="201">
        <v>0.22720000000000001</v>
      </c>
    </row>
    <row r="2275" spans="29:47" x14ac:dyDescent="0.2">
      <c r="AC2275" s="50">
        <v>-27.270000000004501</v>
      </c>
      <c r="AU2275" s="201">
        <v>0.2273</v>
      </c>
    </row>
    <row r="2276" spans="29:47" x14ac:dyDescent="0.2">
      <c r="AC2276" s="50">
        <v>-27.260000000004499</v>
      </c>
      <c r="AU2276" s="201">
        <v>0.22739999999999999</v>
      </c>
    </row>
    <row r="2277" spans="29:47" x14ac:dyDescent="0.2">
      <c r="AC2277" s="50">
        <v>-27.250000000004501</v>
      </c>
      <c r="AU2277" s="201">
        <v>0.22750000000000001</v>
      </c>
    </row>
    <row r="2278" spans="29:47" x14ac:dyDescent="0.2">
      <c r="AC2278" s="50">
        <v>-27.2400000000045</v>
      </c>
      <c r="AU2278" s="201">
        <v>0.2276</v>
      </c>
    </row>
    <row r="2279" spans="29:47" x14ac:dyDescent="0.2">
      <c r="AC2279" s="50">
        <v>-27.230000000004502</v>
      </c>
      <c r="AU2279" s="201">
        <v>0.22770000000000001</v>
      </c>
    </row>
    <row r="2280" spans="29:47" x14ac:dyDescent="0.2">
      <c r="AC2280" s="50">
        <v>-27.2200000000045</v>
      </c>
      <c r="AU2280" s="201">
        <v>0.2278</v>
      </c>
    </row>
    <row r="2281" spans="29:47" x14ac:dyDescent="0.2">
      <c r="AC2281" s="50">
        <v>-27.210000000004499</v>
      </c>
      <c r="AU2281" s="201">
        <v>0.22789999999999999</v>
      </c>
    </row>
    <row r="2282" spans="29:47" x14ac:dyDescent="0.2">
      <c r="AC2282" s="50">
        <v>-27.200000000004501</v>
      </c>
      <c r="AU2282" s="201">
        <v>0.22800000000000001</v>
      </c>
    </row>
    <row r="2283" spans="29:47" x14ac:dyDescent="0.2">
      <c r="AC2283" s="50">
        <v>-27.190000000004499</v>
      </c>
      <c r="AU2283" s="201">
        <v>0.2281</v>
      </c>
    </row>
    <row r="2284" spans="29:47" x14ac:dyDescent="0.2">
      <c r="AC2284" s="50">
        <v>-27.180000000004501</v>
      </c>
      <c r="AU2284" s="201">
        <v>0.22819999999999999</v>
      </c>
    </row>
    <row r="2285" spans="29:47" x14ac:dyDescent="0.2">
      <c r="AC2285" s="50">
        <v>-27.170000000004499</v>
      </c>
      <c r="AU2285" s="201">
        <v>0.2283</v>
      </c>
    </row>
    <row r="2286" spans="29:47" x14ac:dyDescent="0.2">
      <c r="AC2286" s="50">
        <v>-27.160000000004501</v>
      </c>
      <c r="AU2286" s="201">
        <v>0.22839999999999999</v>
      </c>
    </row>
    <row r="2287" spans="29:47" x14ac:dyDescent="0.2">
      <c r="AC2287" s="50">
        <v>-27.1500000000045</v>
      </c>
      <c r="AU2287" s="201">
        <v>0.22850000000000001</v>
      </c>
    </row>
    <row r="2288" spans="29:47" x14ac:dyDescent="0.2">
      <c r="AC2288" s="50">
        <v>-27.140000000004498</v>
      </c>
      <c r="AU2288" s="201">
        <v>0.2286</v>
      </c>
    </row>
    <row r="2289" spans="29:47" x14ac:dyDescent="0.2">
      <c r="AC2289" s="50">
        <v>-27.1300000000046</v>
      </c>
      <c r="AU2289" s="201">
        <v>0.22869999999999999</v>
      </c>
    </row>
    <row r="2290" spans="29:47" x14ac:dyDescent="0.2">
      <c r="AC2290" s="50">
        <v>-27.120000000004602</v>
      </c>
      <c r="AU2290" s="201">
        <v>0.2288</v>
      </c>
    </row>
    <row r="2291" spans="29:47" x14ac:dyDescent="0.2">
      <c r="AC2291" s="50">
        <v>-27.1100000000046</v>
      </c>
      <c r="AU2291" s="201">
        <v>0.22889999999999999</v>
      </c>
    </row>
    <row r="2292" spans="29:47" x14ac:dyDescent="0.2">
      <c r="AC2292" s="50">
        <v>-27.100000000004599</v>
      </c>
      <c r="AU2292" s="201">
        <v>0.22900000000000001</v>
      </c>
    </row>
    <row r="2293" spans="29:47" x14ac:dyDescent="0.2">
      <c r="AC2293" s="50">
        <v>-27.090000000004601</v>
      </c>
      <c r="AU2293" s="201">
        <v>0.2291</v>
      </c>
    </row>
    <row r="2294" spans="29:47" x14ac:dyDescent="0.2">
      <c r="AC2294" s="50">
        <v>-27.080000000004599</v>
      </c>
      <c r="AU2294" s="201">
        <v>0.22919999999999999</v>
      </c>
    </row>
    <row r="2295" spans="29:47" x14ac:dyDescent="0.2">
      <c r="AC2295" s="50">
        <v>-27.070000000004601</v>
      </c>
      <c r="AU2295" s="201">
        <v>0.2293</v>
      </c>
    </row>
    <row r="2296" spans="29:47" x14ac:dyDescent="0.2">
      <c r="AC2296" s="50">
        <v>-27.060000000004599</v>
      </c>
      <c r="AU2296" s="201">
        <v>0.22939999999999999</v>
      </c>
    </row>
    <row r="2297" spans="29:47" x14ac:dyDescent="0.2">
      <c r="AC2297" s="50">
        <v>-27.050000000004601</v>
      </c>
      <c r="AU2297" s="201">
        <v>0.22950000000000001</v>
      </c>
    </row>
    <row r="2298" spans="29:47" x14ac:dyDescent="0.2">
      <c r="AC2298" s="50">
        <v>-27.0400000000046</v>
      </c>
      <c r="AU2298" s="201">
        <v>0.2296</v>
      </c>
    </row>
    <row r="2299" spans="29:47" x14ac:dyDescent="0.2">
      <c r="AC2299" s="50">
        <v>-27.030000000004598</v>
      </c>
      <c r="AU2299" s="201">
        <v>0.22969999999999999</v>
      </c>
    </row>
    <row r="2300" spans="29:47" x14ac:dyDescent="0.2">
      <c r="AC2300" s="50">
        <v>-27.0200000000046</v>
      </c>
      <c r="AU2300" s="201">
        <v>0.2298</v>
      </c>
    </row>
    <row r="2301" spans="29:47" x14ac:dyDescent="0.2">
      <c r="AC2301" s="50">
        <v>-27.010000000004599</v>
      </c>
      <c r="AU2301" s="201">
        <v>0.22989999999999999</v>
      </c>
    </row>
    <row r="2302" spans="29:47" x14ac:dyDescent="0.2">
      <c r="AC2302" s="50">
        <v>-27.000000000004601</v>
      </c>
      <c r="AU2302" s="201">
        <v>0.23</v>
      </c>
    </row>
    <row r="2303" spans="29:47" x14ac:dyDescent="0.2">
      <c r="AC2303" s="50">
        <v>-26.990000000004599</v>
      </c>
      <c r="AU2303" s="201">
        <v>0.2301</v>
      </c>
    </row>
    <row r="2304" spans="29:47" x14ac:dyDescent="0.2">
      <c r="AC2304" s="50">
        <v>-26.980000000004601</v>
      </c>
      <c r="AU2304" s="201">
        <v>0.23019999999999999</v>
      </c>
    </row>
    <row r="2305" spans="29:47" x14ac:dyDescent="0.2">
      <c r="AC2305" s="50">
        <v>-26.9700000000046</v>
      </c>
      <c r="AU2305" s="201">
        <v>0.2303</v>
      </c>
    </row>
    <row r="2306" spans="29:47" x14ac:dyDescent="0.2">
      <c r="AC2306" s="50">
        <v>-26.960000000004602</v>
      </c>
      <c r="AU2306" s="201">
        <v>0.23039999999999999</v>
      </c>
    </row>
    <row r="2307" spans="29:47" x14ac:dyDescent="0.2">
      <c r="AC2307" s="50">
        <v>-26.9500000000046</v>
      </c>
      <c r="AU2307" s="201">
        <v>0.23050000000000001</v>
      </c>
    </row>
    <row r="2308" spans="29:47" x14ac:dyDescent="0.2">
      <c r="AC2308" s="50">
        <v>-26.940000000004598</v>
      </c>
      <c r="AU2308" s="201">
        <v>0.2306</v>
      </c>
    </row>
    <row r="2309" spans="29:47" x14ac:dyDescent="0.2">
      <c r="AC2309" s="50">
        <v>-26.9300000000046</v>
      </c>
      <c r="AU2309" s="201">
        <v>0.23069999999999999</v>
      </c>
    </row>
    <row r="2310" spans="29:47" x14ac:dyDescent="0.2">
      <c r="AC2310" s="50">
        <v>-26.920000000004599</v>
      </c>
      <c r="AU2310" s="201">
        <v>0.23080000000000001</v>
      </c>
    </row>
    <row r="2311" spans="29:47" x14ac:dyDescent="0.2">
      <c r="AC2311" s="50">
        <v>-26.910000000004601</v>
      </c>
      <c r="AU2311" s="201">
        <v>0.23089999999999999</v>
      </c>
    </row>
    <row r="2312" spans="29:47" x14ac:dyDescent="0.2">
      <c r="AC2312" s="50">
        <v>-26.900000000004599</v>
      </c>
      <c r="AU2312" s="201">
        <v>0.23100000000000001</v>
      </c>
    </row>
    <row r="2313" spans="29:47" x14ac:dyDescent="0.2">
      <c r="AC2313" s="50">
        <v>-26.890000000004601</v>
      </c>
      <c r="AU2313" s="201">
        <v>0.2311</v>
      </c>
    </row>
    <row r="2314" spans="29:47" x14ac:dyDescent="0.2">
      <c r="AC2314" s="50">
        <v>-26.8800000000046</v>
      </c>
      <c r="AU2314" s="201">
        <v>0.23119999999999999</v>
      </c>
    </row>
    <row r="2315" spans="29:47" x14ac:dyDescent="0.2">
      <c r="AC2315" s="50">
        <v>-26.870000000004602</v>
      </c>
      <c r="AU2315" s="201">
        <v>0.23130000000000001</v>
      </c>
    </row>
    <row r="2316" spans="29:47" x14ac:dyDescent="0.2">
      <c r="AC2316" s="50">
        <v>-26.8600000000046</v>
      </c>
      <c r="AU2316" s="201">
        <v>0.23139999999999999</v>
      </c>
    </row>
    <row r="2317" spans="29:47" x14ac:dyDescent="0.2">
      <c r="AC2317" s="50">
        <v>-26.850000000004599</v>
      </c>
      <c r="AU2317" s="201">
        <v>0.23150000000000001</v>
      </c>
    </row>
    <row r="2318" spans="29:47" x14ac:dyDescent="0.2">
      <c r="AC2318" s="50">
        <v>-26.840000000004601</v>
      </c>
      <c r="AU2318" s="201">
        <v>0.2316</v>
      </c>
    </row>
    <row r="2319" spans="29:47" x14ac:dyDescent="0.2">
      <c r="AC2319" s="50">
        <v>-26.830000000004599</v>
      </c>
      <c r="AU2319" s="201">
        <v>0.23169999999999999</v>
      </c>
    </row>
    <row r="2320" spans="29:47" x14ac:dyDescent="0.2">
      <c r="AC2320" s="50">
        <v>-26.820000000004601</v>
      </c>
      <c r="AU2320" s="201">
        <v>0.23180000000000001</v>
      </c>
    </row>
    <row r="2321" spans="29:47" x14ac:dyDescent="0.2">
      <c r="AC2321" s="50">
        <v>-26.810000000004599</v>
      </c>
      <c r="AU2321" s="201">
        <v>0.2319</v>
      </c>
    </row>
    <row r="2322" spans="29:47" x14ac:dyDescent="0.2">
      <c r="AC2322" s="50">
        <v>-26.800000000004601</v>
      </c>
      <c r="AU2322" s="201">
        <v>0.23200000000000001</v>
      </c>
    </row>
    <row r="2323" spans="29:47" x14ac:dyDescent="0.2">
      <c r="AC2323" s="50">
        <v>-26.7900000000046</v>
      </c>
      <c r="AU2323" s="201">
        <v>0.2321</v>
      </c>
    </row>
    <row r="2324" spans="29:47" x14ac:dyDescent="0.2">
      <c r="AC2324" s="50">
        <v>-26.780000000004598</v>
      </c>
      <c r="AU2324" s="201">
        <v>0.23219999999999999</v>
      </c>
    </row>
    <row r="2325" spans="29:47" x14ac:dyDescent="0.2">
      <c r="AC2325" s="50">
        <v>-26.7700000000046</v>
      </c>
      <c r="AU2325" s="201">
        <v>0.23230000000000001</v>
      </c>
    </row>
    <row r="2326" spans="29:47" x14ac:dyDescent="0.2">
      <c r="AC2326" s="50">
        <v>-26.760000000004599</v>
      </c>
      <c r="AU2326" s="201">
        <v>0.2324</v>
      </c>
    </row>
    <row r="2327" spans="29:47" x14ac:dyDescent="0.2">
      <c r="AC2327" s="50">
        <v>-26.750000000004601</v>
      </c>
      <c r="AU2327" s="201">
        <v>0.23250000000000001</v>
      </c>
    </row>
    <row r="2328" spans="29:47" x14ac:dyDescent="0.2">
      <c r="AC2328" s="50">
        <v>-26.740000000004599</v>
      </c>
      <c r="AU2328" s="201">
        <v>0.2326</v>
      </c>
    </row>
    <row r="2329" spans="29:47" x14ac:dyDescent="0.2">
      <c r="AC2329" s="50">
        <v>-26.730000000004601</v>
      </c>
      <c r="AU2329" s="201">
        <v>0.23269999999999999</v>
      </c>
    </row>
    <row r="2330" spans="29:47" x14ac:dyDescent="0.2">
      <c r="AC2330" s="50">
        <v>-26.7200000000046</v>
      </c>
      <c r="AU2330" s="201">
        <v>0.23280000000000001</v>
      </c>
    </row>
    <row r="2331" spans="29:47" x14ac:dyDescent="0.2">
      <c r="AC2331" s="50">
        <v>-26.710000000004602</v>
      </c>
      <c r="AU2331" s="201">
        <v>0.2329</v>
      </c>
    </row>
    <row r="2332" spans="29:47" x14ac:dyDescent="0.2">
      <c r="AC2332" s="50">
        <v>-26.7000000000046</v>
      </c>
      <c r="AU2332" s="201">
        <v>0.23300000000000001</v>
      </c>
    </row>
    <row r="2333" spans="29:47" x14ac:dyDescent="0.2">
      <c r="AC2333" s="50">
        <v>-26.690000000004598</v>
      </c>
      <c r="AU2333" s="201">
        <v>0.2331</v>
      </c>
    </row>
    <row r="2334" spans="29:47" x14ac:dyDescent="0.2">
      <c r="AC2334" s="50">
        <v>-26.6800000000046</v>
      </c>
      <c r="AU2334" s="201">
        <v>0.23319999999999999</v>
      </c>
    </row>
    <row r="2335" spans="29:47" x14ac:dyDescent="0.2">
      <c r="AC2335" s="50">
        <v>-26.670000000004599</v>
      </c>
      <c r="AU2335" s="201">
        <v>0.23330000000000001</v>
      </c>
    </row>
    <row r="2336" spans="29:47" x14ac:dyDescent="0.2">
      <c r="AC2336" s="50">
        <v>-26.660000000004601</v>
      </c>
      <c r="AU2336" s="201">
        <v>0.2334</v>
      </c>
    </row>
    <row r="2337" spans="29:47" x14ac:dyDescent="0.2">
      <c r="AC2337" s="50">
        <v>-26.650000000004599</v>
      </c>
      <c r="AU2337" s="201">
        <v>0.23350000000000001</v>
      </c>
    </row>
    <row r="2338" spans="29:47" x14ac:dyDescent="0.2">
      <c r="AC2338" s="50">
        <v>-26.640000000004601</v>
      </c>
      <c r="AU2338" s="201">
        <v>0.2336</v>
      </c>
    </row>
    <row r="2339" spans="29:47" x14ac:dyDescent="0.2">
      <c r="AC2339" s="50">
        <v>-26.6300000000046</v>
      </c>
      <c r="AU2339" s="201">
        <v>0.23369999999999999</v>
      </c>
    </row>
    <row r="2340" spans="29:47" x14ac:dyDescent="0.2">
      <c r="AC2340" s="50">
        <v>-26.620000000004701</v>
      </c>
      <c r="AU2340" s="201">
        <v>0.23380000000000001</v>
      </c>
    </row>
    <row r="2341" spans="29:47" x14ac:dyDescent="0.2">
      <c r="AC2341" s="50">
        <v>-26.6100000000047</v>
      </c>
      <c r="AU2341" s="201">
        <v>0.2339</v>
      </c>
    </row>
    <row r="2342" spans="29:47" x14ac:dyDescent="0.2">
      <c r="AC2342" s="50">
        <v>-26.600000000004702</v>
      </c>
      <c r="AU2342" s="201">
        <v>0.23400000000000001</v>
      </c>
    </row>
    <row r="2343" spans="29:47" x14ac:dyDescent="0.2">
      <c r="AC2343" s="50">
        <v>-26.5900000000047</v>
      </c>
      <c r="AU2343" s="201">
        <v>0.2341</v>
      </c>
    </row>
    <row r="2344" spans="29:47" x14ac:dyDescent="0.2">
      <c r="AC2344" s="50">
        <v>-26.580000000004699</v>
      </c>
      <c r="AU2344" s="201">
        <v>0.23419999999999999</v>
      </c>
    </row>
    <row r="2345" spans="29:47" x14ac:dyDescent="0.2">
      <c r="AC2345" s="50">
        <v>-26.570000000004701</v>
      </c>
      <c r="AU2345" s="201">
        <v>0.23430000000000001</v>
      </c>
    </row>
    <row r="2346" spans="29:47" x14ac:dyDescent="0.2">
      <c r="AC2346" s="50">
        <v>-26.560000000004699</v>
      </c>
      <c r="AU2346" s="201">
        <v>0.2344</v>
      </c>
    </row>
    <row r="2347" spans="29:47" x14ac:dyDescent="0.2">
      <c r="AC2347" s="50">
        <v>-26.550000000004701</v>
      </c>
      <c r="AU2347" s="201">
        <v>0.23449999999999999</v>
      </c>
    </row>
    <row r="2348" spans="29:47" x14ac:dyDescent="0.2">
      <c r="AC2348" s="50">
        <v>-26.540000000004699</v>
      </c>
      <c r="AU2348" s="201">
        <v>0.2346</v>
      </c>
    </row>
    <row r="2349" spans="29:47" x14ac:dyDescent="0.2">
      <c r="AC2349" s="50">
        <v>-26.530000000004701</v>
      </c>
      <c r="AU2349" s="201">
        <v>0.23469999999999999</v>
      </c>
    </row>
    <row r="2350" spans="29:47" x14ac:dyDescent="0.2">
      <c r="AC2350" s="50">
        <v>-26.5200000000047</v>
      </c>
      <c r="AU2350" s="201">
        <v>0.23480000000000001</v>
      </c>
    </row>
    <row r="2351" spans="29:47" x14ac:dyDescent="0.2">
      <c r="AC2351" s="50">
        <v>-26.510000000004698</v>
      </c>
      <c r="AU2351" s="201">
        <v>0.2349</v>
      </c>
    </row>
    <row r="2352" spans="29:47" x14ac:dyDescent="0.2">
      <c r="AC2352" s="50">
        <v>-26.5000000000047</v>
      </c>
      <c r="AU2352" s="201">
        <v>0.23499999999999999</v>
      </c>
    </row>
    <row r="2353" spans="29:47" x14ac:dyDescent="0.2">
      <c r="AC2353" s="50">
        <v>-26.490000000004699</v>
      </c>
      <c r="AU2353" s="201">
        <v>0.2351</v>
      </c>
    </row>
    <row r="2354" spans="29:47" x14ac:dyDescent="0.2">
      <c r="AC2354" s="50">
        <v>-26.480000000004701</v>
      </c>
      <c r="AU2354" s="201">
        <v>0.23519999999999999</v>
      </c>
    </row>
    <row r="2355" spans="29:47" x14ac:dyDescent="0.2">
      <c r="AC2355" s="50">
        <v>-26.470000000004699</v>
      </c>
      <c r="AU2355" s="201">
        <v>0.23530000000000001</v>
      </c>
    </row>
    <row r="2356" spans="29:47" x14ac:dyDescent="0.2">
      <c r="AC2356" s="50">
        <v>-26.460000000004701</v>
      </c>
      <c r="AU2356" s="201">
        <v>0.2354</v>
      </c>
    </row>
    <row r="2357" spans="29:47" x14ac:dyDescent="0.2">
      <c r="AC2357" s="50">
        <v>-26.4500000000047</v>
      </c>
      <c r="AU2357" s="201">
        <v>0.23549999999999999</v>
      </c>
    </row>
    <row r="2358" spans="29:47" x14ac:dyDescent="0.2">
      <c r="AC2358" s="50">
        <v>-26.440000000004702</v>
      </c>
      <c r="AU2358" s="201">
        <v>0.2356</v>
      </c>
    </row>
    <row r="2359" spans="29:47" x14ac:dyDescent="0.2">
      <c r="AC2359" s="50">
        <v>-26.4300000000047</v>
      </c>
      <c r="AU2359" s="201">
        <v>0.23569999999999999</v>
      </c>
    </row>
    <row r="2360" spans="29:47" x14ac:dyDescent="0.2">
      <c r="AC2360" s="50">
        <v>-26.420000000004698</v>
      </c>
      <c r="AU2360" s="201">
        <v>0.23580000000000001</v>
      </c>
    </row>
    <row r="2361" spans="29:47" x14ac:dyDescent="0.2">
      <c r="AC2361" s="50">
        <v>-26.4100000000047</v>
      </c>
      <c r="AU2361" s="201">
        <v>0.2359</v>
      </c>
    </row>
    <row r="2362" spans="29:47" x14ac:dyDescent="0.2">
      <c r="AC2362" s="50">
        <v>-26.400000000004699</v>
      </c>
      <c r="AU2362" s="201">
        <v>0.23599999999999999</v>
      </c>
    </row>
    <row r="2363" spans="29:47" x14ac:dyDescent="0.2">
      <c r="AC2363" s="50">
        <v>-26.390000000004701</v>
      </c>
      <c r="AU2363" s="201">
        <v>0.2361</v>
      </c>
    </row>
    <row r="2364" spans="29:47" x14ac:dyDescent="0.2">
      <c r="AC2364" s="50">
        <v>-26.380000000004699</v>
      </c>
      <c r="AU2364" s="201">
        <v>0.23619999999999999</v>
      </c>
    </row>
    <row r="2365" spans="29:47" x14ac:dyDescent="0.2">
      <c r="AC2365" s="50">
        <v>-26.370000000004701</v>
      </c>
      <c r="AU2365" s="201">
        <v>0.23630000000000001</v>
      </c>
    </row>
    <row r="2366" spans="29:47" x14ac:dyDescent="0.2">
      <c r="AC2366" s="50">
        <v>-26.3600000000047</v>
      </c>
      <c r="AU2366" s="201">
        <v>0.2364</v>
      </c>
    </row>
    <row r="2367" spans="29:47" x14ac:dyDescent="0.2">
      <c r="AC2367" s="50">
        <v>-26.350000000004702</v>
      </c>
      <c r="AU2367" s="201">
        <v>0.23649999999999999</v>
      </c>
    </row>
    <row r="2368" spans="29:47" x14ac:dyDescent="0.2">
      <c r="AC2368" s="50">
        <v>-26.3400000000047</v>
      </c>
      <c r="AU2368" s="201">
        <v>0.2366</v>
      </c>
    </row>
    <row r="2369" spans="29:47" x14ac:dyDescent="0.2">
      <c r="AC2369" s="50">
        <v>-26.330000000004699</v>
      </c>
      <c r="AU2369" s="201">
        <v>0.23669999999999999</v>
      </c>
    </row>
    <row r="2370" spans="29:47" x14ac:dyDescent="0.2">
      <c r="AC2370" s="50">
        <v>-26.320000000004701</v>
      </c>
      <c r="AU2370" s="201">
        <v>0.23680000000000001</v>
      </c>
    </row>
    <row r="2371" spans="29:47" x14ac:dyDescent="0.2">
      <c r="AC2371" s="50">
        <v>-26.310000000004699</v>
      </c>
      <c r="AU2371" s="201">
        <v>0.2369</v>
      </c>
    </row>
    <row r="2372" spans="29:47" x14ac:dyDescent="0.2">
      <c r="AC2372" s="50">
        <v>-26.300000000004701</v>
      </c>
      <c r="AU2372" s="201">
        <v>0.23699999999999999</v>
      </c>
    </row>
    <row r="2373" spans="29:47" x14ac:dyDescent="0.2">
      <c r="AC2373" s="50">
        <v>-26.290000000004699</v>
      </c>
      <c r="AU2373" s="201">
        <v>0.23710000000000001</v>
      </c>
    </row>
    <row r="2374" spans="29:47" x14ac:dyDescent="0.2">
      <c r="AC2374" s="50">
        <v>-26.280000000004701</v>
      </c>
      <c r="AU2374" s="201">
        <v>0.23719999999999999</v>
      </c>
    </row>
    <row r="2375" spans="29:47" x14ac:dyDescent="0.2">
      <c r="AC2375" s="50">
        <v>-26.2700000000047</v>
      </c>
      <c r="AU2375" s="201">
        <v>0.23730000000000001</v>
      </c>
    </row>
    <row r="2376" spans="29:47" x14ac:dyDescent="0.2">
      <c r="AC2376" s="50">
        <v>-26.260000000004698</v>
      </c>
      <c r="AU2376" s="201">
        <v>0.2374</v>
      </c>
    </row>
    <row r="2377" spans="29:47" x14ac:dyDescent="0.2">
      <c r="AC2377" s="50">
        <v>-26.2500000000047</v>
      </c>
      <c r="AU2377" s="201">
        <v>0.23749999999999999</v>
      </c>
    </row>
    <row r="2378" spans="29:47" x14ac:dyDescent="0.2">
      <c r="AC2378" s="50">
        <v>-26.240000000004699</v>
      </c>
      <c r="AU2378" s="201">
        <v>0.23760000000000001</v>
      </c>
    </row>
    <row r="2379" spans="29:47" x14ac:dyDescent="0.2">
      <c r="AC2379" s="50">
        <v>-26.230000000004701</v>
      </c>
      <c r="AU2379" s="201">
        <v>0.23769999999999999</v>
      </c>
    </row>
    <row r="2380" spans="29:47" x14ac:dyDescent="0.2">
      <c r="AC2380" s="50">
        <v>-26.220000000004699</v>
      </c>
      <c r="AU2380" s="201">
        <v>0.23780000000000001</v>
      </c>
    </row>
    <row r="2381" spans="29:47" x14ac:dyDescent="0.2">
      <c r="AC2381" s="50">
        <v>-26.210000000004701</v>
      </c>
      <c r="AU2381" s="201">
        <v>0.2379</v>
      </c>
    </row>
    <row r="2382" spans="29:47" x14ac:dyDescent="0.2">
      <c r="AC2382" s="50">
        <v>-26.2000000000047</v>
      </c>
      <c r="AU2382" s="201">
        <v>0.23799999999999999</v>
      </c>
    </row>
    <row r="2383" spans="29:47" x14ac:dyDescent="0.2">
      <c r="AC2383" s="50">
        <v>-26.190000000004702</v>
      </c>
      <c r="AU2383" s="201">
        <v>0.23810000000000001</v>
      </c>
    </row>
    <row r="2384" spans="29:47" x14ac:dyDescent="0.2">
      <c r="AC2384" s="50">
        <v>-26.1800000000047</v>
      </c>
      <c r="AU2384" s="201">
        <v>0.2382</v>
      </c>
    </row>
    <row r="2385" spans="29:47" x14ac:dyDescent="0.2">
      <c r="AC2385" s="50">
        <v>-26.170000000004698</v>
      </c>
      <c r="AU2385" s="201">
        <v>0.23830000000000001</v>
      </c>
    </row>
    <row r="2386" spans="29:47" x14ac:dyDescent="0.2">
      <c r="AC2386" s="50">
        <v>-26.1600000000047</v>
      </c>
      <c r="AU2386" s="201">
        <v>0.2384</v>
      </c>
    </row>
    <row r="2387" spans="29:47" x14ac:dyDescent="0.2">
      <c r="AC2387" s="50">
        <v>-26.150000000004699</v>
      </c>
      <c r="AU2387" s="201">
        <v>0.23849999999999999</v>
      </c>
    </row>
    <row r="2388" spans="29:47" x14ac:dyDescent="0.2">
      <c r="AC2388" s="50">
        <v>-26.140000000004701</v>
      </c>
      <c r="AU2388" s="201">
        <v>0.23860000000000001</v>
      </c>
    </row>
    <row r="2389" spans="29:47" x14ac:dyDescent="0.2">
      <c r="AC2389" s="50">
        <v>-26.130000000004699</v>
      </c>
      <c r="AU2389" s="201">
        <v>0.2387</v>
      </c>
    </row>
    <row r="2390" spans="29:47" x14ac:dyDescent="0.2">
      <c r="AC2390" s="50">
        <v>-26.120000000004801</v>
      </c>
      <c r="AU2390" s="201">
        <v>0.23880000000000001</v>
      </c>
    </row>
    <row r="2391" spans="29:47" x14ac:dyDescent="0.2">
      <c r="AC2391" s="50">
        <v>-26.110000000004799</v>
      </c>
      <c r="AU2391" s="201">
        <v>0.2389</v>
      </c>
    </row>
    <row r="2392" spans="29:47" x14ac:dyDescent="0.2">
      <c r="AC2392" s="50">
        <v>-26.100000000004801</v>
      </c>
      <c r="AU2392" s="201">
        <v>0.23899999999999999</v>
      </c>
    </row>
    <row r="2393" spans="29:47" x14ac:dyDescent="0.2">
      <c r="AC2393" s="50">
        <v>-26.0900000000048</v>
      </c>
      <c r="AU2393" s="201">
        <v>0.23910000000000001</v>
      </c>
    </row>
    <row r="2394" spans="29:47" x14ac:dyDescent="0.2">
      <c r="AC2394" s="50">
        <v>-26.080000000004802</v>
      </c>
      <c r="AU2394" s="201">
        <v>0.2392</v>
      </c>
    </row>
    <row r="2395" spans="29:47" x14ac:dyDescent="0.2">
      <c r="AC2395" s="50">
        <v>-26.0700000000048</v>
      </c>
      <c r="AU2395" s="201">
        <v>0.23930000000000001</v>
      </c>
    </row>
    <row r="2396" spans="29:47" x14ac:dyDescent="0.2">
      <c r="AC2396" s="50">
        <v>-26.060000000004798</v>
      </c>
      <c r="AU2396" s="201">
        <v>0.2394</v>
      </c>
    </row>
    <row r="2397" spans="29:47" x14ac:dyDescent="0.2">
      <c r="AC2397" s="50">
        <v>-26.0500000000048</v>
      </c>
      <c r="AU2397" s="201">
        <v>0.23949999999999999</v>
      </c>
    </row>
    <row r="2398" spans="29:47" x14ac:dyDescent="0.2">
      <c r="AC2398" s="50">
        <v>-26.040000000004799</v>
      </c>
      <c r="AU2398" s="201">
        <v>0.23960000000000001</v>
      </c>
    </row>
    <row r="2399" spans="29:47" x14ac:dyDescent="0.2">
      <c r="AC2399" s="50">
        <v>-26.030000000004801</v>
      </c>
      <c r="AU2399" s="201">
        <v>0.2397</v>
      </c>
    </row>
    <row r="2400" spans="29:47" x14ac:dyDescent="0.2">
      <c r="AC2400" s="50">
        <v>-26.020000000004799</v>
      </c>
      <c r="AU2400" s="201">
        <v>0.23980000000000001</v>
      </c>
    </row>
    <row r="2401" spans="29:47" x14ac:dyDescent="0.2">
      <c r="AC2401" s="50">
        <v>-26.010000000004801</v>
      </c>
      <c r="AU2401" s="201">
        <v>0.2399</v>
      </c>
    </row>
    <row r="2402" spans="29:47" x14ac:dyDescent="0.2">
      <c r="AC2402" s="50">
        <v>-26.0000000000048</v>
      </c>
      <c r="AU2402" s="201">
        <v>0.24</v>
      </c>
    </row>
    <row r="2403" spans="29:47" x14ac:dyDescent="0.2">
      <c r="AC2403" s="50">
        <v>-25.990000000004802</v>
      </c>
      <c r="AU2403" s="201">
        <v>0.24010000000000001</v>
      </c>
    </row>
    <row r="2404" spans="29:47" x14ac:dyDescent="0.2">
      <c r="AC2404" s="50">
        <v>-25.9800000000048</v>
      </c>
      <c r="AU2404" s="201">
        <v>0.2402</v>
      </c>
    </row>
    <row r="2405" spans="29:47" x14ac:dyDescent="0.2">
      <c r="AC2405" s="50">
        <v>-25.970000000004799</v>
      </c>
      <c r="AU2405" s="201">
        <v>0.24030000000000001</v>
      </c>
    </row>
    <row r="2406" spans="29:47" x14ac:dyDescent="0.2">
      <c r="AC2406" s="50">
        <v>-25.960000000004801</v>
      </c>
      <c r="AU2406" s="201">
        <v>0.2404</v>
      </c>
    </row>
    <row r="2407" spans="29:47" x14ac:dyDescent="0.2">
      <c r="AC2407" s="50">
        <v>-25.950000000004799</v>
      </c>
      <c r="AU2407" s="201">
        <v>0.24049999999999999</v>
      </c>
    </row>
    <row r="2408" spans="29:47" x14ac:dyDescent="0.2">
      <c r="AC2408" s="50">
        <v>-25.940000000004801</v>
      </c>
      <c r="AU2408" s="201">
        <v>0.24060000000000001</v>
      </c>
    </row>
    <row r="2409" spans="29:47" x14ac:dyDescent="0.2">
      <c r="AC2409" s="50">
        <v>-25.930000000004799</v>
      </c>
      <c r="AU2409" s="201">
        <v>0.2407</v>
      </c>
    </row>
    <row r="2410" spans="29:47" x14ac:dyDescent="0.2">
      <c r="AC2410" s="50">
        <v>-25.920000000004801</v>
      </c>
      <c r="AU2410" s="201">
        <v>0.24079999999999999</v>
      </c>
    </row>
    <row r="2411" spans="29:47" x14ac:dyDescent="0.2">
      <c r="AC2411" s="50">
        <v>-25.9100000000048</v>
      </c>
      <c r="AU2411" s="201">
        <v>0.2409</v>
      </c>
    </row>
    <row r="2412" spans="29:47" x14ac:dyDescent="0.2">
      <c r="AC2412" s="50">
        <v>-25.900000000004798</v>
      </c>
      <c r="AU2412" s="201">
        <v>0.24099999999999999</v>
      </c>
    </row>
    <row r="2413" spans="29:47" x14ac:dyDescent="0.2">
      <c r="AC2413" s="50">
        <v>-25.8900000000048</v>
      </c>
      <c r="AU2413" s="201">
        <v>0.24110000000000001</v>
      </c>
    </row>
    <row r="2414" spans="29:47" x14ac:dyDescent="0.2">
      <c r="AC2414" s="50">
        <v>-25.880000000004799</v>
      </c>
      <c r="AU2414" s="201">
        <v>0.2412</v>
      </c>
    </row>
    <row r="2415" spans="29:47" x14ac:dyDescent="0.2">
      <c r="AC2415" s="50">
        <v>-25.870000000004801</v>
      </c>
      <c r="AU2415" s="201">
        <v>0.24129999999999999</v>
      </c>
    </row>
    <row r="2416" spans="29:47" x14ac:dyDescent="0.2">
      <c r="AC2416" s="50">
        <v>-25.860000000004799</v>
      </c>
      <c r="AU2416" s="201">
        <v>0.2414</v>
      </c>
    </row>
    <row r="2417" spans="29:47" x14ac:dyDescent="0.2">
      <c r="AC2417" s="50">
        <v>-25.850000000004801</v>
      </c>
      <c r="AU2417" s="201">
        <v>0.24149999999999999</v>
      </c>
    </row>
    <row r="2418" spans="29:47" x14ac:dyDescent="0.2">
      <c r="AC2418" s="50">
        <v>-25.8400000000048</v>
      </c>
      <c r="AU2418" s="201">
        <v>0.24160000000000001</v>
      </c>
    </row>
    <row r="2419" spans="29:47" x14ac:dyDescent="0.2">
      <c r="AC2419" s="50">
        <v>-25.830000000004802</v>
      </c>
      <c r="AU2419" s="201">
        <v>0.2417</v>
      </c>
    </row>
    <row r="2420" spans="29:47" x14ac:dyDescent="0.2">
      <c r="AC2420" s="50">
        <v>-25.8200000000048</v>
      </c>
      <c r="AU2420" s="201">
        <v>0.24179999999999999</v>
      </c>
    </row>
    <row r="2421" spans="29:47" x14ac:dyDescent="0.2">
      <c r="AC2421" s="50">
        <v>-25.810000000004798</v>
      </c>
      <c r="AU2421" s="201">
        <v>0.2419</v>
      </c>
    </row>
    <row r="2422" spans="29:47" x14ac:dyDescent="0.2">
      <c r="AC2422" s="50">
        <v>-25.8000000000048</v>
      </c>
      <c r="AU2422" s="201">
        <v>0.24199999999999999</v>
      </c>
    </row>
    <row r="2423" spans="29:47" x14ac:dyDescent="0.2">
      <c r="AC2423" s="50">
        <v>-25.790000000004799</v>
      </c>
      <c r="AU2423" s="201">
        <v>0.24210000000000001</v>
      </c>
    </row>
    <row r="2424" spans="29:47" x14ac:dyDescent="0.2">
      <c r="AC2424" s="50">
        <v>-25.780000000004801</v>
      </c>
      <c r="AU2424" s="201">
        <v>0.2422</v>
      </c>
    </row>
    <row r="2425" spans="29:47" x14ac:dyDescent="0.2">
      <c r="AC2425" s="50">
        <v>-25.770000000004799</v>
      </c>
      <c r="AU2425" s="201">
        <v>0.24229999999999999</v>
      </c>
    </row>
    <row r="2426" spans="29:47" x14ac:dyDescent="0.2">
      <c r="AC2426" s="50">
        <v>-25.760000000004801</v>
      </c>
      <c r="AU2426" s="201">
        <v>0.2424</v>
      </c>
    </row>
    <row r="2427" spans="29:47" x14ac:dyDescent="0.2">
      <c r="AC2427" s="50">
        <v>-25.7500000000048</v>
      </c>
      <c r="AU2427" s="201">
        <v>0.24249999999999999</v>
      </c>
    </row>
    <row r="2428" spans="29:47" x14ac:dyDescent="0.2">
      <c r="AC2428" s="50">
        <v>-25.740000000004802</v>
      </c>
      <c r="AU2428" s="201">
        <v>0.24260000000000001</v>
      </c>
    </row>
    <row r="2429" spans="29:47" x14ac:dyDescent="0.2">
      <c r="AC2429" s="50">
        <v>-25.7300000000048</v>
      </c>
      <c r="AU2429" s="201">
        <v>0.2427</v>
      </c>
    </row>
    <row r="2430" spans="29:47" x14ac:dyDescent="0.2">
      <c r="AC2430" s="50">
        <v>-25.720000000004799</v>
      </c>
      <c r="AU2430" s="201">
        <v>0.24279999999999999</v>
      </c>
    </row>
    <row r="2431" spans="29:47" x14ac:dyDescent="0.2">
      <c r="AC2431" s="50">
        <v>-25.710000000004801</v>
      </c>
      <c r="AU2431" s="201">
        <v>0.2429</v>
      </c>
    </row>
    <row r="2432" spans="29:47" x14ac:dyDescent="0.2">
      <c r="AC2432" s="50">
        <v>-25.700000000004799</v>
      </c>
      <c r="AU2432" s="201">
        <v>0.24299999999999999</v>
      </c>
    </row>
    <row r="2433" spans="29:47" x14ac:dyDescent="0.2">
      <c r="AC2433" s="50">
        <v>-25.690000000004801</v>
      </c>
      <c r="AU2433" s="201">
        <v>0.24310000000000001</v>
      </c>
    </row>
    <row r="2434" spans="29:47" x14ac:dyDescent="0.2">
      <c r="AC2434" s="50">
        <v>-25.680000000004799</v>
      </c>
      <c r="AU2434" s="201">
        <v>0.2432</v>
      </c>
    </row>
    <row r="2435" spans="29:47" x14ac:dyDescent="0.2">
      <c r="AC2435" s="50">
        <v>-25.670000000004801</v>
      </c>
      <c r="AU2435" s="201">
        <v>0.24329999999999999</v>
      </c>
    </row>
    <row r="2436" spans="29:47" x14ac:dyDescent="0.2">
      <c r="AC2436" s="50">
        <v>-25.6600000000048</v>
      </c>
      <c r="AU2436" s="201">
        <v>0.24340000000000001</v>
      </c>
    </row>
    <row r="2437" spans="29:47" x14ac:dyDescent="0.2">
      <c r="AC2437" s="50">
        <v>-25.650000000004798</v>
      </c>
      <c r="AU2437" s="201">
        <v>0.24349999999999999</v>
      </c>
    </row>
    <row r="2438" spans="29:47" x14ac:dyDescent="0.2">
      <c r="AC2438" s="50">
        <v>-25.6400000000048</v>
      </c>
      <c r="AU2438" s="201">
        <v>0.24360000000000001</v>
      </c>
    </row>
    <row r="2439" spans="29:47" x14ac:dyDescent="0.2">
      <c r="AC2439" s="50">
        <v>-25.630000000004799</v>
      </c>
      <c r="AU2439" s="201">
        <v>0.2437</v>
      </c>
    </row>
    <row r="2440" spans="29:47" x14ac:dyDescent="0.2">
      <c r="AC2440" s="50">
        <v>-25.6200000000049</v>
      </c>
      <c r="AU2440" s="201">
        <v>0.24379999999999999</v>
      </c>
    </row>
    <row r="2441" spans="29:47" x14ac:dyDescent="0.2">
      <c r="AC2441" s="50">
        <v>-25.610000000004899</v>
      </c>
      <c r="AU2441" s="201">
        <v>0.24390000000000001</v>
      </c>
    </row>
    <row r="2442" spans="29:47" x14ac:dyDescent="0.2">
      <c r="AC2442" s="50">
        <v>-25.600000000004901</v>
      </c>
      <c r="AU2442" s="201">
        <v>0.24399999999999999</v>
      </c>
    </row>
    <row r="2443" spans="29:47" x14ac:dyDescent="0.2">
      <c r="AC2443" s="50">
        <v>-25.590000000004899</v>
      </c>
      <c r="AU2443" s="201">
        <v>0.24410000000000001</v>
      </c>
    </row>
    <row r="2444" spans="29:47" x14ac:dyDescent="0.2">
      <c r="AC2444" s="50">
        <v>-25.580000000004901</v>
      </c>
      <c r="AU2444" s="201">
        <v>0.2442</v>
      </c>
    </row>
    <row r="2445" spans="29:47" x14ac:dyDescent="0.2">
      <c r="AC2445" s="50">
        <v>-25.570000000004899</v>
      </c>
      <c r="AU2445" s="201">
        <v>0.24429999999999999</v>
      </c>
    </row>
    <row r="2446" spans="29:47" x14ac:dyDescent="0.2">
      <c r="AC2446" s="50">
        <v>-25.560000000004901</v>
      </c>
      <c r="AU2446" s="201">
        <v>0.24440000000000001</v>
      </c>
    </row>
    <row r="2447" spans="29:47" x14ac:dyDescent="0.2">
      <c r="AC2447" s="50">
        <v>-25.5500000000049</v>
      </c>
      <c r="AU2447" s="201">
        <v>0.2445</v>
      </c>
    </row>
    <row r="2448" spans="29:47" x14ac:dyDescent="0.2">
      <c r="AC2448" s="50">
        <v>-25.540000000004898</v>
      </c>
      <c r="AU2448" s="201">
        <v>0.24460000000000001</v>
      </c>
    </row>
    <row r="2449" spans="29:47" x14ac:dyDescent="0.2">
      <c r="AC2449" s="50">
        <v>-25.5300000000049</v>
      </c>
      <c r="AU2449" s="201">
        <v>0.2447</v>
      </c>
    </row>
    <row r="2450" spans="29:47" x14ac:dyDescent="0.2">
      <c r="AC2450" s="50">
        <v>-25.520000000004899</v>
      </c>
      <c r="AU2450" s="201">
        <v>0.24479999999999999</v>
      </c>
    </row>
    <row r="2451" spans="29:47" x14ac:dyDescent="0.2">
      <c r="AC2451" s="50">
        <v>-25.510000000004901</v>
      </c>
      <c r="AU2451" s="201">
        <v>0.24490000000000001</v>
      </c>
    </row>
    <row r="2452" spans="29:47" x14ac:dyDescent="0.2">
      <c r="AC2452" s="50">
        <v>-25.500000000004899</v>
      </c>
      <c r="AU2452" s="201">
        <v>0.245</v>
      </c>
    </row>
    <row r="2453" spans="29:47" x14ac:dyDescent="0.2">
      <c r="AC2453" s="50">
        <v>-25.490000000004901</v>
      </c>
      <c r="AU2453" s="201">
        <v>0.24510000000000001</v>
      </c>
    </row>
    <row r="2454" spans="29:47" x14ac:dyDescent="0.2">
      <c r="AC2454" s="50">
        <v>-25.4800000000049</v>
      </c>
      <c r="AU2454" s="201">
        <v>0.2452</v>
      </c>
    </row>
    <row r="2455" spans="29:47" x14ac:dyDescent="0.2">
      <c r="AC2455" s="50">
        <v>-25.470000000004902</v>
      </c>
      <c r="AU2455" s="201">
        <v>0.24529999999999999</v>
      </c>
    </row>
    <row r="2456" spans="29:47" x14ac:dyDescent="0.2">
      <c r="AC2456" s="50">
        <v>-25.4600000000049</v>
      </c>
      <c r="AU2456" s="201">
        <v>0.24540000000000001</v>
      </c>
    </row>
    <row r="2457" spans="29:47" x14ac:dyDescent="0.2">
      <c r="AC2457" s="50">
        <v>-25.450000000004898</v>
      </c>
      <c r="AU2457" s="201">
        <v>0.2455</v>
      </c>
    </row>
    <row r="2458" spans="29:47" x14ac:dyDescent="0.2">
      <c r="AC2458" s="50">
        <v>-25.4400000000049</v>
      </c>
      <c r="AU2458" s="201">
        <v>0.24560000000000001</v>
      </c>
    </row>
    <row r="2459" spans="29:47" x14ac:dyDescent="0.2">
      <c r="AC2459" s="50">
        <v>-25.430000000004899</v>
      </c>
      <c r="AU2459" s="201">
        <v>0.2457</v>
      </c>
    </row>
    <row r="2460" spans="29:47" x14ac:dyDescent="0.2">
      <c r="AC2460" s="50">
        <v>-25.420000000004901</v>
      </c>
      <c r="AU2460" s="201">
        <v>0.24579999999999999</v>
      </c>
    </row>
    <row r="2461" spans="29:47" x14ac:dyDescent="0.2">
      <c r="AC2461" s="50">
        <v>-25.410000000004899</v>
      </c>
      <c r="AU2461" s="201">
        <v>0.24590000000000001</v>
      </c>
    </row>
    <row r="2462" spans="29:47" x14ac:dyDescent="0.2">
      <c r="AC2462" s="50">
        <v>-25.400000000004901</v>
      </c>
      <c r="AU2462" s="201">
        <v>0.246</v>
      </c>
    </row>
    <row r="2463" spans="29:47" x14ac:dyDescent="0.2">
      <c r="AC2463" s="50">
        <v>-25.3900000000049</v>
      </c>
      <c r="AU2463" s="201">
        <v>0.24610000000000001</v>
      </c>
    </row>
    <row r="2464" spans="29:47" x14ac:dyDescent="0.2">
      <c r="AC2464" s="50">
        <v>-25.380000000004902</v>
      </c>
      <c r="AU2464" s="201">
        <v>0.2462</v>
      </c>
    </row>
    <row r="2465" spans="29:47" x14ac:dyDescent="0.2">
      <c r="AC2465" s="50">
        <v>-25.3700000000049</v>
      </c>
      <c r="AU2465" s="201">
        <v>0.24629999999999999</v>
      </c>
    </row>
    <row r="2466" spans="29:47" x14ac:dyDescent="0.2">
      <c r="AC2466" s="50">
        <v>-25.360000000004899</v>
      </c>
      <c r="AU2466" s="201">
        <v>0.24640000000000001</v>
      </c>
    </row>
    <row r="2467" spans="29:47" x14ac:dyDescent="0.2">
      <c r="AC2467" s="50">
        <v>-25.350000000004901</v>
      </c>
      <c r="AU2467" s="201">
        <v>0.2465</v>
      </c>
    </row>
    <row r="2468" spans="29:47" x14ac:dyDescent="0.2">
      <c r="AC2468" s="50">
        <v>-25.340000000004899</v>
      </c>
      <c r="AU2468" s="201">
        <v>0.24660000000000001</v>
      </c>
    </row>
    <row r="2469" spans="29:47" x14ac:dyDescent="0.2">
      <c r="AC2469" s="50">
        <v>-25.330000000004901</v>
      </c>
      <c r="AU2469" s="201">
        <v>0.2467</v>
      </c>
    </row>
    <row r="2470" spans="29:47" x14ac:dyDescent="0.2">
      <c r="AC2470" s="50">
        <v>-25.320000000004899</v>
      </c>
      <c r="AU2470" s="201">
        <v>0.24679999999999999</v>
      </c>
    </row>
    <row r="2471" spans="29:47" x14ac:dyDescent="0.2">
      <c r="AC2471" s="50">
        <v>-25.310000000004901</v>
      </c>
      <c r="AU2471" s="201">
        <v>0.24690000000000001</v>
      </c>
    </row>
    <row r="2472" spans="29:47" x14ac:dyDescent="0.2">
      <c r="AC2472" s="50">
        <v>-25.3000000000049</v>
      </c>
      <c r="AU2472" s="201">
        <v>0.247</v>
      </c>
    </row>
    <row r="2473" spans="29:47" x14ac:dyDescent="0.2">
      <c r="AC2473" s="50">
        <v>-25.290000000004898</v>
      </c>
      <c r="AU2473" s="201">
        <v>0.24709999999999999</v>
      </c>
    </row>
    <row r="2474" spans="29:47" x14ac:dyDescent="0.2">
      <c r="AC2474" s="50">
        <v>-25.2800000000049</v>
      </c>
      <c r="AU2474" s="201">
        <v>0.2472</v>
      </c>
    </row>
    <row r="2475" spans="29:47" x14ac:dyDescent="0.2">
      <c r="AC2475" s="50">
        <v>-25.270000000004899</v>
      </c>
      <c r="AU2475" s="201">
        <v>0.24729999999999999</v>
      </c>
    </row>
    <row r="2476" spans="29:47" x14ac:dyDescent="0.2">
      <c r="AC2476" s="50">
        <v>-25.260000000004901</v>
      </c>
      <c r="AU2476" s="201">
        <v>0.24740000000000001</v>
      </c>
    </row>
    <row r="2477" spans="29:47" x14ac:dyDescent="0.2">
      <c r="AC2477" s="50">
        <v>-25.250000000004899</v>
      </c>
      <c r="AU2477" s="201">
        <v>0.2475</v>
      </c>
    </row>
    <row r="2478" spans="29:47" x14ac:dyDescent="0.2">
      <c r="AC2478" s="50">
        <v>-25.240000000004901</v>
      </c>
      <c r="AU2478" s="201">
        <v>0.24759999999999999</v>
      </c>
    </row>
    <row r="2479" spans="29:47" x14ac:dyDescent="0.2">
      <c r="AC2479" s="50">
        <v>-25.2300000000049</v>
      </c>
      <c r="AU2479" s="201">
        <v>0.2477</v>
      </c>
    </row>
    <row r="2480" spans="29:47" x14ac:dyDescent="0.2">
      <c r="AC2480" s="50">
        <v>-25.220000000004902</v>
      </c>
      <c r="AU2480" s="201">
        <v>0.24779999999999999</v>
      </c>
    </row>
    <row r="2481" spans="29:47" x14ac:dyDescent="0.2">
      <c r="AC2481" s="50">
        <v>-25.2100000000049</v>
      </c>
      <c r="AU2481" s="201">
        <v>0.24790000000000001</v>
      </c>
    </row>
    <row r="2482" spans="29:47" x14ac:dyDescent="0.2">
      <c r="AC2482" s="50">
        <v>-25.200000000004898</v>
      </c>
      <c r="AU2482" s="201">
        <v>0.248</v>
      </c>
    </row>
    <row r="2483" spans="29:47" x14ac:dyDescent="0.2">
      <c r="AC2483" s="50">
        <v>-25.1900000000049</v>
      </c>
      <c r="AU2483" s="201">
        <v>0.24809999999999999</v>
      </c>
    </row>
    <row r="2484" spans="29:47" x14ac:dyDescent="0.2">
      <c r="AC2484" s="50">
        <v>-25.180000000004899</v>
      </c>
      <c r="AU2484" s="201">
        <v>0.2482</v>
      </c>
    </row>
    <row r="2485" spans="29:47" x14ac:dyDescent="0.2">
      <c r="AC2485" s="50">
        <v>-25.170000000004901</v>
      </c>
      <c r="AU2485" s="201">
        <v>0.24829999999999999</v>
      </c>
    </row>
    <row r="2486" spans="29:47" x14ac:dyDescent="0.2">
      <c r="AC2486" s="50">
        <v>-25.160000000004899</v>
      </c>
      <c r="AU2486" s="201">
        <v>0.24840000000000001</v>
      </c>
    </row>
    <row r="2487" spans="29:47" x14ac:dyDescent="0.2">
      <c r="AC2487" s="50">
        <v>-25.150000000004901</v>
      </c>
      <c r="AU2487" s="201">
        <v>0.2485</v>
      </c>
    </row>
    <row r="2488" spans="29:47" x14ac:dyDescent="0.2">
      <c r="AC2488" s="50">
        <v>-25.1400000000049</v>
      </c>
      <c r="AU2488" s="201">
        <v>0.24859999999999999</v>
      </c>
    </row>
    <row r="2489" spans="29:47" x14ac:dyDescent="0.2">
      <c r="AC2489" s="50">
        <v>-25.130000000004902</v>
      </c>
      <c r="AU2489" s="201">
        <v>0.2487</v>
      </c>
    </row>
    <row r="2490" spans="29:47" x14ac:dyDescent="0.2">
      <c r="AC2490" s="50">
        <v>-25.1200000000049</v>
      </c>
      <c r="AU2490" s="201">
        <v>0.24879999999999999</v>
      </c>
    </row>
    <row r="2491" spans="29:47" x14ac:dyDescent="0.2">
      <c r="AC2491" s="50">
        <v>-25.110000000005002</v>
      </c>
      <c r="AU2491" s="201">
        <v>0.24890000000000001</v>
      </c>
    </row>
    <row r="2492" spans="29:47" x14ac:dyDescent="0.2">
      <c r="AC2492" s="50">
        <v>-25.100000000005</v>
      </c>
      <c r="AU2492" s="201">
        <v>0.249</v>
      </c>
    </row>
    <row r="2493" spans="29:47" x14ac:dyDescent="0.2">
      <c r="AC2493" s="50">
        <v>-25.090000000004999</v>
      </c>
      <c r="AU2493" s="201">
        <v>0.24909999999999999</v>
      </c>
    </row>
    <row r="2494" spans="29:47" x14ac:dyDescent="0.2">
      <c r="AC2494" s="50">
        <v>-25.080000000005001</v>
      </c>
      <c r="AU2494" s="201">
        <v>0.2492</v>
      </c>
    </row>
    <row r="2495" spans="29:47" x14ac:dyDescent="0.2">
      <c r="AC2495" s="50">
        <v>-25.070000000004999</v>
      </c>
      <c r="AU2495" s="201">
        <v>0.24929999999999999</v>
      </c>
    </row>
    <row r="2496" spans="29:47" x14ac:dyDescent="0.2">
      <c r="AC2496" s="50">
        <v>-25.060000000005001</v>
      </c>
      <c r="AU2496" s="201">
        <v>0.24940000000000001</v>
      </c>
    </row>
    <row r="2497" spans="29:47" x14ac:dyDescent="0.2">
      <c r="AC2497" s="50">
        <v>-25.050000000004999</v>
      </c>
      <c r="AU2497" s="201">
        <v>0.2495</v>
      </c>
    </row>
    <row r="2498" spans="29:47" x14ac:dyDescent="0.2">
      <c r="AC2498" s="50">
        <v>-25.040000000005001</v>
      </c>
      <c r="AU2498" s="201">
        <v>0.24959999999999999</v>
      </c>
    </row>
    <row r="2499" spans="29:47" x14ac:dyDescent="0.2">
      <c r="AC2499" s="50">
        <v>-25.030000000005</v>
      </c>
      <c r="AU2499" s="201">
        <v>0.24970000000000001</v>
      </c>
    </row>
    <row r="2500" spans="29:47" x14ac:dyDescent="0.2">
      <c r="AC2500" s="50">
        <v>-25.020000000004998</v>
      </c>
      <c r="AU2500" s="201">
        <v>0.24979999999999999</v>
      </c>
    </row>
    <row r="2501" spans="29:47" x14ac:dyDescent="0.2">
      <c r="AC2501" s="50">
        <v>-25.010000000005</v>
      </c>
      <c r="AU2501" s="201">
        <v>0.24990000000000001</v>
      </c>
    </row>
    <row r="2502" spans="29:47" x14ac:dyDescent="0.2">
      <c r="AC2502" s="50">
        <v>-25.000000000004999</v>
      </c>
      <c r="AU2502" s="201">
        <v>0.25</v>
      </c>
    </row>
    <row r="2503" spans="29:47" x14ac:dyDescent="0.2">
      <c r="AC2503" s="50">
        <v>-24.990000000005001</v>
      </c>
      <c r="AU2503" s="201">
        <v>0.25009999999999999</v>
      </c>
    </row>
    <row r="2504" spans="29:47" x14ac:dyDescent="0.2">
      <c r="AC2504" s="50">
        <v>-24.980000000004999</v>
      </c>
      <c r="AU2504" s="201">
        <v>0.25019999999999998</v>
      </c>
    </row>
    <row r="2505" spans="29:47" x14ac:dyDescent="0.2">
      <c r="AC2505" s="50">
        <v>-24.970000000005001</v>
      </c>
      <c r="AU2505" s="201">
        <v>0.25030000000000002</v>
      </c>
    </row>
    <row r="2506" spans="29:47" x14ac:dyDescent="0.2">
      <c r="AC2506" s="50">
        <v>-24.960000000005</v>
      </c>
      <c r="AU2506" s="201">
        <v>0.25040000000000001</v>
      </c>
    </row>
    <row r="2507" spans="29:47" x14ac:dyDescent="0.2">
      <c r="AC2507" s="50">
        <v>-24.950000000005002</v>
      </c>
      <c r="AU2507" s="201">
        <v>0.2505</v>
      </c>
    </row>
    <row r="2508" spans="29:47" x14ac:dyDescent="0.2">
      <c r="AC2508" s="50">
        <v>-24.940000000005</v>
      </c>
      <c r="AU2508" s="201">
        <v>0.25059999999999999</v>
      </c>
    </row>
    <row r="2509" spans="29:47" x14ac:dyDescent="0.2">
      <c r="AC2509" s="50">
        <v>-24.930000000004998</v>
      </c>
      <c r="AU2509" s="201">
        <v>0.25069999999999998</v>
      </c>
    </row>
    <row r="2510" spans="29:47" x14ac:dyDescent="0.2">
      <c r="AC2510" s="50">
        <v>-24.920000000005</v>
      </c>
      <c r="AU2510" s="201">
        <v>0.25080000000000002</v>
      </c>
    </row>
    <row r="2511" spans="29:47" x14ac:dyDescent="0.2">
      <c r="AC2511" s="50">
        <v>-24.910000000004999</v>
      </c>
      <c r="AU2511" s="201">
        <v>0.25090000000000001</v>
      </c>
    </row>
    <row r="2512" spans="29:47" x14ac:dyDescent="0.2">
      <c r="AC2512" s="50">
        <v>-24.900000000005001</v>
      </c>
      <c r="AU2512" s="201">
        <v>0.251</v>
      </c>
    </row>
    <row r="2513" spans="29:47" x14ac:dyDescent="0.2">
      <c r="AC2513" s="50">
        <v>-24.890000000004999</v>
      </c>
      <c r="AU2513" s="201">
        <v>0.25109999999999999</v>
      </c>
    </row>
    <row r="2514" spans="29:47" x14ac:dyDescent="0.2">
      <c r="AC2514" s="50">
        <v>-24.880000000005001</v>
      </c>
      <c r="AU2514" s="201">
        <v>0.25119999999999998</v>
      </c>
    </row>
    <row r="2515" spans="29:47" x14ac:dyDescent="0.2">
      <c r="AC2515" s="50">
        <v>-24.870000000005</v>
      </c>
      <c r="AU2515" s="201">
        <v>0.25130000000000002</v>
      </c>
    </row>
    <row r="2516" spans="29:47" x14ac:dyDescent="0.2">
      <c r="AC2516" s="50">
        <v>-24.860000000005002</v>
      </c>
      <c r="AU2516" s="201">
        <v>0.25140000000000001</v>
      </c>
    </row>
    <row r="2517" spans="29:47" x14ac:dyDescent="0.2">
      <c r="AC2517" s="50">
        <v>-24.850000000005</v>
      </c>
      <c r="AU2517" s="201">
        <v>0.2515</v>
      </c>
    </row>
    <row r="2518" spans="29:47" x14ac:dyDescent="0.2">
      <c r="AC2518" s="50">
        <v>-24.840000000004999</v>
      </c>
      <c r="AU2518" s="201">
        <v>0.25159999999999999</v>
      </c>
    </row>
    <row r="2519" spans="29:47" x14ac:dyDescent="0.2">
      <c r="AC2519" s="50">
        <v>-24.830000000005001</v>
      </c>
      <c r="AU2519" s="201">
        <v>0.25169999999999998</v>
      </c>
    </row>
    <row r="2520" spans="29:47" x14ac:dyDescent="0.2">
      <c r="AC2520" s="50">
        <v>-24.820000000004999</v>
      </c>
      <c r="AU2520" s="201">
        <v>0.25180000000000002</v>
      </c>
    </row>
    <row r="2521" spans="29:47" x14ac:dyDescent="0.2">
      <c r="AC2521" s="50">
        <v>-24.810000000005001</v>
      </c>
      <c r="AU2521" s="201">
        <v>0.25190000000000001</v>
      </c>
    </row>
    <row r="2522" spans="29:47" x14ac:dyDescent="0.2">
      <c r="AC2522" s="50">
        <v>-24.800000000004999</v>
      </c>
      <c r="AU2522" s="201">
        <v>0.252</v>
      </c>
    </row>
    <row r="2523" spans="29:47" x14ac:dyDescent="0.2">
      <c r="AC2523" s="50">
        <v>-24.790000000005001</v>
      </c>
      <c r="AU2523" s="201">
        <v>0.25209999999999999</v>
      </c>
    </row>
    <row r="2524" spans="29:47" x14ac:dyDescent="0.2">
      <c r="AC2524" s="50">
        <v>-24.780000000005</v>
      </c>
      <c r="AU2524" s="201">
        <v>0.25219999999999998</v>
      </c>
    </row>
    <row r="2525" spans="29:47" x14ac:dyDescent="0.2">
      <c r="AC2525" s="50">
        <v>-24.770000000004998</v>
      </c>
      <c r="AU2525" s="201">
        <v>0.25230000000000002</v>
      </c>
    </row>
    <row r="2526" spans="29:47" x14ac:dyDescent="0.2">
      <c r="AC2526" s="50">
        <v>-24.760000000005</v>
      </c>
      <c r="AU2526" s="201">
        <v>0.25240000000000001</v>
      </c>
    </row>
    <row r="2527" spans="29:47" x14ac:dyDescent="0.2">
      <c r="AC2527" s="50">
        <v>-24.750000000004999</v>
      </c>
      <c r="AU2527" s="201">
        <v>0.2525</v>
      </c>
    </row>
    <row r="2528" spans="29:47" x14ac:dyDescent="0.2">
      <c r="AC2528" s="50">
        <v>-24.740000000005001</v>
      </c>
      <c r="AU2528" s="201">
        <v>0.25259999999999999</v>
      </c>
    </row>
    <row r="2529" spans="29:47" x14ac:dyDescent="0.2">
      <c r="AC2529" s="50">
        <v>-24.730000000004999</v>
      </c>
      <c r="AU2529" s="201">
        <v>0.25269999999999998</v>
      </c>
    </row>
    <row r="2530" spans="29:47" x14ac:dyDescent="0.2">
      <c r="AC2530" s="50">
        <v>-24.720000000005001</v>
      </c>
      <c r="AU2530" s="201">
        <v>0.25280000000000002</v>
      </c>
    </row>
    <row r="2531" spans="29:47" x14ac:dyDescent="0.2">
      <c r="AC2531" s="50">
        <v>-24.710000000005</v>
      </c>
      <c r="AU2531" s="201">
        <v>0.25290000000000001</v>
      </c>
    </row>
    <row r="2532" spans="29:47" x14ac:dyDescent="0.2">
      <c r="AC2532" s="50">
        <v>-24.700000000005002</v>
      </c>
      <c r="AU2532" s="201">
        <v>0.253</v>
      </c>
    </row>
    <row r="2533" spans="29:47" x14ac:dyDescent="0.2">
      <c r="AC2533" s="50">
        <v>-24.690000000005</v>
      </c>
      <c r="AU2533" s="201">
        <v>0.25309999999999999</v>
      </c>
    </row>
    <row r="2534" spans="29:47" x14ac:dyDescent="0.2">
      <c r="AC2534" s="50">
        <v>-24.680000000004998</v>
      </c>
      <c r="AU2534" s="201">
        <v>0.25319999999999998</v>
      </c>
    </row>
    <row r="2535" spans="29:47" x14ac:dyDescent="0.2">
      <c r="AC2535" s="50">
        <v>-24.670000000005</v>
      </c>
      <c r="AU2535" s="201">
        <v>0.25330000000000003</v>
      </c>
    </row>
    <row r="2536" spans="29:47" x14ac:dyDescent="0.2">
      <c r="AC2536" s="50">
        <v>-24.660000000004999</v>
      </c>
      <c r="AU2536" s="201">
        <v>0.25340000000000001</v>
      </c>
    </row>
    <row r="2537" spans="29:47" x14ac:dyDescent="0.2">
      <c r="AC2537" s="50">
        <v>-24.650000000005001</v>
      </c>
      <c r="AU2537" s="201">
        <v>0.2535</v>
      </c>
    </row>
    <row r="2538" spans="29:47" x14ac:dyDescent="0.2">
      <c r="AC2538" s="50">
        <v>-24.640000000004999</v>
      </c>
      <c r="AU2538" s="201">
        <v>0.25359999999999999</v>
      </c>
    </row>
    <row r="2539" spans="29:47" x14ac:dyDescent="0.2">
      <c r="AC2539" s="50">
        <v>-24.630000000005001</v>
      </c>
      <c r="AU2539" s="201">
        <v>0.25369999999999998</v>
      </c>
    </row>
    <row r="2540" spans="29:47" x14ac:dyDescent="0.2">
      <c r="AC2540" s="50">
        <v>-24.620000000005</v>
      </c>
      <c r="AU2540" s="201">
        <v>0.25380000000000003</v>
      </c>
    </row>
    <row r="2541" spans="29:47" x14ac:dyDescent="0.2">
      <c r="AC2541" s="50">
        <v>-24.610000000005101</v>
      </c>
      <c r="AU2541" s="201">
        <v>0.25390000000000001</v>
      </c>
    </row>
    <row r="2542" spans="29:47" x14ac:dyDescent="0.2">
      <c r="AC2542" s="50">
        <v>-24.6000000000051</v>
      </c>
      <c r="AU2542" s="201">
        <v>0.254</v>
      </c>
    </row>
    <row r="2543" spans="29:47" x14ac:dyDescent="0.2">
      <c r="AC2543" s="50">
        <v>-24.590000000005102</v>
      </c>
      <c r="AU2543" s="201">
        <v>0.25409999999999999</v>
      </c>
    </row>
    <row r="2544" spans="29:47" x14ac:dyDescent="0.2">
      <c r="AC2544" s="50">
        <v>-24.5800000000051</v>
      </c>
      <c r="AU2544" s="201">
        <v>0.25419999999999998</v>
      </c>
    </row>
    <row r="2545" spans="29:47" x14ac:dyDescent="0.2">
      <c r="AC2545" s="50">
        <v>-24.570000000005098</v>
      </c>
      <c r="AU2545" s="201">
        <v>0.25430000000000003</v>
      </c>
    </row>
    <row r="2546" spans="29:47" x14ac:dyDescent="0.2">
      <c r="AC2546" s="50">
        <v>-24.5600000000051</v>
      </c>
      <c r="AU2546" s="201">
        <v>0.25440000000000002</v>
      </c>
    </row>
    <row r="2547" spans="29:47" x14ac:dyDescent="0.2">
      <c r="AC2547" s="50">
        <v>-24.550000000005099</v>
      </c>
      <c r="AU2547" s="201">
        <v>0.2545</v>
      </c>
    </row>
    <row r="2548" spans="29:47" x14ac:dyDescent="0.2">
      <c r="AC2548" s="50">
        <v>-24.540000000005101</v>
      </c>
      <c r="AU2548" s="201">
        <v>0.25459999999999999</v>
      </c>
    </row>
    <row r="2549" spans="29:47" x14ac:dyDescent="0.2">
      <c r="AC2549" s="50">
        <v>-24.530000000005099</v>
      </c>
      <c r="AU2549" s="201">
        <v>0.25469999999999998</v>
      </c>
    </row>
    <row r="2550" spans="29:47" x14ac:dyDescent="0.2">
      <c r="AC2550" s="50">
        <v>-24.520000000005101</v>
      </c>
      <c r="AU2550" s="201">
        <v>0.25480000000000003</v>
      </c>
    </row>
    <row r="2551" spans="29:47" x14ac:dyDescent="0.2">
      <c r="AC2551" s="50">
        <v>-24.5100000000051</v>
      </c>
      <c r="AU2551" s="201">
        <v>0.25490000000000002</v>
      </c>
    </row>
    <row r="2552" spans="29:47" x14ac:dyDescent="0.2">
      <c r="AC2552" s="50">
        <v>-24.500000000005102</v>
      </c>
      <c r="AU2552" s="201">
        <v>0.255</v>
      </c>
    </row>
    <row r="2553" spans="29:47" x14ac:dyDescent="0.2">
      <c r="AC2553" s="50">
        <v>-24.4900000000051</v>
      </c>
      <c r="AU2553" s="201">
        <v>0.25509999999999999</v>
      </c>
    </row>
    <row r="2554" spans="29:47" x14ac:dyDescent="0.2">
      <c r="AC2554" s="50">
        <v>-24.480000000005099</v>
      </c>
      <c r="AU2554" s="201">
        <v>0.25519999999999998</v>
      </c>
    </row>
    <row r="2555" spans="29:47" x14ac:dyDescent="0.2">
      <c r="AC2555" s="50">
        <v>-24.470000000005101</v>
      </c>
      <c r="AU2555" s="201">
        <v>0.25530000000000003</v>
      </c>
    </row>
    <row r="2556" spans="29:47" x14ac:dyDescent="0.2">
      <c r="AC2556" s="50">
        <v>-24.460000000005099</v>
      </c>
      <c r="AU2556" s="201">
        <v>0.25540000000000002</v>
      </c>
    </row>
    <row r="2557" spans="29:47" x14ac:dyDescent="0.2">
      <c r="AC2557" s="50">
        <v>-24.450000000005101</v>
      </c>
      <c r="AU2557" s="201">
        <v>0.2555</v>
      </c>
    </row>
    <row r="2558" spans="29:47" x14ac:dyDescent="0.2">
      <c r="AC2558" s="50">
        <v>-24.440000000005099</v>
      </c>
      <c r="AU2558" s="201">
        <v>0.25559999999999999</v>
      </c>
    </row>
    <row r="2559" spans="29:47" x14ac:dyDescent="0.2">
      <c r="AC2559" s="50">
        <v>-24.430000000005101</v>
      </c>
      <c r="AU2559" s="201">
        <v>0.25569999999999998</v>
      </c>
    </row>
    <row r="2560" spans="29:47" x14ac:dyDescent="0.2">
      <c r="AC2560" s="50">
        <v>-24.4200000000051</v>
      </c>
      <c r="AU2560" s="201">
        <v>0.25580000000000003</v>
      </c>
    </row>
    <row r="2561" spans="29:47" x14ac:dyDescent="0.2">
      <c r="AC2561" s="50">
        <v>-24.410000000005098</v>
      </c>
      <c r="AU2561" s="201">
        <v>0.25590000000000002</v>
      </c>
    </row>
    <row r="2562" spans="29:47" x14ac:dyDescent="0.2">
      <c r="AC2562" s="50">
        <v>-24.4000000000051</v>
      </c>
      <c r="AU2562" s="201">
        <v>0.25600000000000001</v>
      </c>
    </row>
    <row r="2563" spans="29:47" x14ac:dyDescent="0.2">
      <c r="AC2563" s="50">
        <v>-24.390000000005099</v>
      </c>
      <c r="AU2563" s="201">
        <v>0.25609999999999999</v>
      </c>
    </row>
    <row r="2564" spans="29:47" x14ac:dyDescent="0.2">
      <c r="AC2564" s="50">
        <v>-24.380000000005101</v>
      </c>
      <c r="AU2564" s="201">
        <v>0.25619999999999998</v>
      </c>
    </row>
    <row r="2565" spans="29:47" x14ac:dyDescent="0.2">
      <c r="AC2565" s="50">
        <v>-24.370000000005099</v>
      </c>
      <c r="AU2565" s="201">
        <v>0.25629999999999997</v>
      </c>
    </row>
    <row r="2566" spans="29:47" x14ac:dyDescent="0.2">
      <c r="AC2566" s="50">
        <v>-24.360000000005101</v>
      </c>
      <c r="AU2566" s="201">
        <v>0.25640000000000002</v>
      </c>
    </row>
    <row r="2567" spans="29:47" x14ac:dyDescent="0.2">
      <c r="AC2567" s="50">
        <v>-24.3500000000051</v>
      </c>
      <c r="AU2567" s="201">
        <v>0.25650000000000001</v>
      </c>
    </row>
    <row r="2568" spans="29:47" x14ac:dyDescent="0.2">
      <c r="AC2568" s="50">
        <v>-24.340000000005102</v>
      </c>
      <c r="AU2568" s="201">
        <v>0.25659999999999999</v>
      </c>
    </row>
    <row r="2569" spans="29:47" x14ac:dyDescent="0.2">
      <c r="AC2569" s="50">
        <v>-24.3300000000051</v>
      </c>
      <c r="AU2569" s="201">
        <v>0.25669999999999998</v>
      </c>
    </row>
    <row r="2570" spans="29:47" x14ac:dyDescent="0.2">
      <c r="AC2570" s="50">
        <v>-24.320000000005098</v>
      </c>
      <c r="AU2570" s="201">
        <v>0.25679999999999997</v>
      </c>
    </row>
    <row r="2571" spans="29:47" x14ac:dyDescent="0.2">
      <c r="AC2571" s="50">
        <v>-24.3100000000051</v>
      </c>
      <c r="AU2571" s="201">
        <v>0.25690000000000002</v>
      </c>
    </row>
    <row r="2572" spans="29:47" x14ac:dyDescent="0.2">
      <c r="AC2572" s="50">
        <v>-24.300000000005099</v>
      </c>
      <c r="AU2572" s="201">
        <v>0.25700000000000001</v>
      </c>
    </row>
    <row r="2573" spans="29:47" x14ac:dyDescent="0.2">
      <c r="AC2573" s="50">
        <v>-24.290000000005101</v>
      </c>
      <c r="AU2573" s="201">
        <v>0.2571</v>
      </c>
    </row>
    <row r="2574" spans="29:47" x14ac:dyDescent="0.2">
      <c r="AC2574" s="50">
        <v>-24.280000000005099</v>
      </c>
      <c r="AU2574" s="201">
        <v>0.25719999999999998</v>
      </c>
    </row>
    <row r="2575" spans="29:47" x14ac:dyDescent="0.2">
      <c r="AC2575" s="50">
        <v>-24.270000000005101</v>
      </c>
      <c r="AU2575" s="201">
        <v>0.25729999999999997</v>
      </c>
    </row>
    <row r="2576" spans="29:47" x14ac:dyDescent="0.2">
      <c r="AC2576" s="50">
        <v>-24.2600000000051</v>
      </c>
      <c r="AU2576" s="201">
        <v>0.25740000000000002</v>
      </c>
    </row>
    <row r="2577" spans="29:47" x14ac:dyDescent="0.2">
      <c r="AC2577" s="50">
        <v>-24.250000000005102</v>
      </c>
      <c r="AU2577" s="201">
        <v>0.25750000000000001</v>
      </c>
    </row>
    <row r="2578" spans="29:47" x14ac:dyDescent="0.2">
      <c r="AC2578" s="50">
        <v>-24.2400000000051</v>
      </c>
      <c r="AU2578" s="201">
        <v>0.2576</v>
      </c>
    </row>
    <row r="2579" spans="29:47" x14ac:dyDescent="0.2">
      <c r="AC2579" s="50">
        <v>-24.230000000005099</v>
      </c>
      <c r="AU2579" s="201">
        <v>0.25769999999999998</v>
      </c>
    </row>
    <row r="2580" spans="29:47" x14ac:dyDescent="0.2">
      <c r="AC2580" s="50">
        <v>-24.220000000005101</v>
      </c>
      <c r="AU2580" s="201">
        <v>0.25779999999999997</v>
      </c>
    </row>
    <row r="2581" spans="29:47" x14ac:dyDescent="0.2">
      <c r="AC2581" s="50">
        <v>-24.210000000005099</v>
      </c>
      <c r="AU2581" s="201">
        <v>0.25790000000000002</v>
      </c>
    </row>
    <row r="2582" spans="29:47" x14ac:dyDescent="0.2">
      <c r="AC2582" s="50">
        <v>-24.200000000005101</v>
      </c>
      <c r="AU2582" s="201">
        <v>0.25800000000000001</v>
      </c>
    </row>
    <row r="2583" spans="29:47" x14ac:dyDescent="0.2">
      <c r="AC2583" s="50">
        <v>-24.190000000005099</v>
      </c>
      <c r="AU2583" s="201">
        <v>0.2581</v>
      </c>
    </row>
    <row r="2584" spans="29:47" x14ac:dyDescent="0.2">
      <c r="AC2584" s="50">
        <v>-24.180000000005101</v>
      </c>
      <c r="AU2584" s="201">
        <v>0.25819999999999999</v>
      </c>
    </row>
    <row r="2585" spans="29:47" x14ac:dyDescent="0.2">
      <c r="AC2585" s="50">
        <v>-24.1700000000051</v>
      </c>
      <c r="AU2585" s="201">
        <v>0.25829999999999997</v>
      </c>
    </row>
    <row r="2586" spans="29:47" x14ac:dyDescent="0.2">
      <c r="AC2586" s="50">
        <v>-24.160000000005098</v>
      </c>
      <c r="AU2586" s="201">
        <v>0.25840000000000002</v>
      </c>
    </row>
    <row r="2587" spans="29:47" x14ac:dyDescent="0.2">
      <c r="AC2587" s="50">
        <v>-24.1500000000051</v>
      </c>
      <c r="AU2587" s="201">
        <v>0.25850000000000001</v>
      </c>
    </row>
    <row r="2588" spans="29:47" x14ac:dyDescent="0.2">
      <c r="AC2588" s="50">
        <v>-24.140000000005099</v>
      </c>
      <c r="AU2588" s="201">
        <v>0.2586</v>
      </c>
    </row>
    <row r="2589" spans="29:47" x14ac:dyDescent="0.2">
      <c r="AC2589" s="50">
        <v>-24.130000000005101</v>
      </c>
      <c r="AU2589" s="201">
        <v>0.25869999999999999</v>
      </c>
    </row>
    <row r="2590" spans="29:47" x14ac:dyDescent="0.2">
      <c r="AC2590" s="50">
        <v>-24.120000000005099</v>
      </c>
      <c r="AU2590" s="201">
        <v>0.25879999999999997</v>
      </c>
    </row>
    <row r="2591" spans="29:47" x14ac:dyDescent="0.2">
      <c r="AC2591" s="50">
        <v>-24.110000000005201</v>
      </c>
      <c r="AU2591" s="201">
        <v>0.25890000000000002</v>
      </c>
    </row>
    <row r="2592" spans="29:47" x14ac:dyDescent="0.2">
      <c r="AC2592" s="50">
        <v>-24.100000000005199</v>
      </c>
      <c r="AU2592" s="201">
        <v>0.25900000000000001</v>
      </c>
    </row>
    <row r="2593" spans="29:47" x14ac:dyDescent="0.2">
      <c r="AC2593" s="50">
        <v>-24.090000000005201</v>
      </c>
      <c r="AU2593" s="201">
        <v>0.2591</v>
      </c>
    </row>
    <row r="2594" spans="29:47" x14ac:dyDescent="0.2">
      <c r="AC2594" s="50">
        <v>-24.080000000005199</v>
      </c>
      <c r="AU2594" s="201">
        <v>0.25919999999999999</v>
      </c>
    </row>
    <row r="2595" spans="29:47" x14ac:dyDescent="0.2">
      <c r="AC2595" s="50">
        <v>-24.070000000005201</v>
      </c>
      <c r="AU2595" s="201">
        <v>0.25929999999999997</v>
      </c>
    </row>
    <row r="2596" spans="29:47" x14ac:dyDescent="0.2">
      <c r="AC2596" s="50">
        <v>-24.0600000000052</v>
      </c>
      <c r="AU2596" s="201">
        <v>0.25940000000000002</v>
      </c>
    </row>
    <row r="2597" spans="29:47" x14ac:dyDescent="0.2">
      <c r="AC2597" s="50">
        <v>-24.050000000005198</v>
      </c>
      <c r="AU2597" s="201">
        <v>0.25950000000000001</v>
      </c>
    </row>
    <row r="2598" spans="29:47" x14ac:dyDescent="0.2">
      <c r="AC2598" s="50">
        <v>-24.0400000000052</v>
      </c>
      <c r="AU2598" s="201">
        <v>0.2596</v>
      </c>
    </row>
    <row r="2599" spans="29:47" x14ac:dyDescent="0.2">
      <c r="AC2599" s="50">
        <v>-24.030000000005199</v>
      </c>
      <c r="AU2599" s="201">
        <v>0.25969999999999999</v>
      </c>
    </row>
    <row r="2600" spans="29:47" x14ac:dyDescent="0.2">
      <c r="AC2600" s="50">
        <v>-24.020000000005201</v>
      </c>
      <c r="AU2600" s="201">
        <v>0.25979999999999998</v>
      </c>
    </row>
    <row r="2601" spans="29:47" x14ac:dyDescent="0.2">
      <c r="AC2601" s="50">
        <v>-24.010000000005199</v>
      </c>
      <c r="AU2601" s="201">
        <v>0.25990000000000002</v>
      </c>
    </row>
    <row r="2602" spans="29:47" x14ac:dyDescent="0.2">
      <c r="AC2602" s="50">
        <v>-24.000000000005201</v>
      </c>
      <c r="AU2602" s="201">
        <v>0.26</v>
      </c>
    </row>
    <row r="2603" spans="29:47" x14ac:dyDescent="0.2">
      <c r="AC2603" s="50">
        <v>-23.9900000000052</v>
      </c>
      <c r="AU2603" s="201">
        <v>0.2601</v>
      </c>
    </row>
    <row r="2604" spans="29:47" x14ac:dyDescent="0.2">
      <c r="AC2604" s="50">
        <v>-23.980000000005202</v>
      </c>
      <c r="AU2604" s="201">
        <v>0.26019999999999999</v>
      </c>
    </row>
    <row r="2605" spans="29:47" x14ac:dyDescent="0.2">
      <c r="AC2605" s="50">
        <v>-23.9700000000052</v>
      </c>
      <c r="AU2605" s="201">
        <v>0.26029999999999998</v>
      </c>
    </row>
    <row r="2606" spans="29:47" x14ac:dyDescent="0.2">
      <c r="AC2606" s="50">
        <v>-23.960000000005198</v>
      </c>
      <c r="AU2606" s="201">
        <v>0.26040000000000002</v>
      </c>
    </row>
    <row r="2607" spans="29:47" x14ac:dyDescent="0.2">
      <c r="AC2607" s="50">
        <v>-23.9500000000052</v>
      </c>
      <c r="AU2607" s="201">
        <v>0.26050000000000001</v>
      </c>
    </row>
    <row r="2608" spans="29:47" x14ac:dyDescent="0.2">
      <c r="AC2608" s="50">
        <v>-23.940000000005199</v>
      </c>
      <c r="AU2608" s="201">
        <v>0.2606</v>
      </c>
    </row>
    <row r="2609" spans="29:47" x14ac:dyDescent="0.2">
      <c r="AC2609" s="50">
        <v>-23.930000000005201</v>
      </c>
      <c r="AU2609" s="201">
        <v>0.26069999999999999</v>
      </c>
    </row>
    <row r="2610" spans="29:47" x14ac:dyDescent="0.2">
      <c r="AC2610" s="50">
        <v>-23.920000000005199</v>
      </c>
      <c r="AU2610" s="201">
        <v>0.26079999999999998</v>
      </c>
    </row>
    <row r="2611" spans="29:47" x14ac:dyDescent="0.2">
      <c r="AC2611" s="50">
        <v>-23.910000000005201</v>
      </c>
      <c r="AU2611" s="201">
        <v>0.26090000000000002</v>
      </c>
    </row>
    <row r="2612" spans="29:47" x14ac:dyDescent="0.2">
      <c r="AC2612" s="50">
        <v>-23.9000000000052</v>
      </c>
      <c r="AU2612" s="201">
        <v>0.26100000000000001</v>
      </c>
    </row>
    <row r="2613" spans="29:47" x14ac:dyDescent="0.2">
      <c r="AC2613" s="50">
        <v>-23.890000000005202</v>
      </c>
      <c r="AU2613" s="201">
        <v>0.2611</v>
      </c>
    </row>
    <row r="2614" spans="29:47" x14ac:dyDescent="0.2">
      <c r="AC2614" s="50">
        <v>-23.8800000000052</v>
      </c>
      <c r="AU2614" s="201">
        <v>0.26119999999999999</v>
      </c>
    </row>
    <row r="2615" spans="29:47" x14ac:dyDescent="0.2">
      <c r="AC2615" s="50">
        <v>-23.870000000005199</v>
      </c>
      <c r="AU2615" s="201">
        <v>0.26129999999999998</v>
      </c>
    </row>
    <row r="2616" spans="29:47" x14ac:dyDescent="0.2">
      <c r="AC2616" s="50">
        <v>-23.860000000005201</v>
      </c>
      <c r="AU2616" s="201">
        <v>0.26140000000000002</v>
      </c>
    </row>
    <row r="2617" spans="29:47" x14ac:dyDescent="0.2">
      <c r="AC2617" s="50">
        <v>-23.850000000005199</v>
      </c>
      <c r="AU2617" s="201">
        <v>0.26150000000000001</v>
      </c>
    </row>
    <row r="2618" spans="29:47" x14ac:dyDescent="0.2">
      <c r="AC2618" s="50">
        <v>-23.840000000005201</v>
      </c>
      <c r="AU2618" s="201">
        <v>0.2616</v>
      </c>
    </row>
    <row r="2619" spans="29:47" x14ac:dyDescent="0.2">
      <c r="AC2619" s="50">
        <v>-23.830000000005199</v>
      </c>
      <c r="AU2619" s="201">
        <v>0.26169999999999999</v>
      </c>
    </row>
    <row r="2620" spans="29:47" x14ac:dyDescent="0.2">
      <c r="AC2620" s="50">
        <v>-23.820000000005201</v>
      </c>
      <c r="AU2620" s="201">
        <v>0.26179999999999998</v>
      </c>
    </row>
    <row r="2621" spans="29:47" x14ac:dyDescent="0.2">
      <c r="AC2621" s="50">
        <v>-23.8100000000052</v>
      </c>
      <c r="AU2621" s="201">
        <v>0.26190000000000002</v>
      </c>
    </row>
    <row r="2622" spans="29:47" x14ac:dyDescent="0.2">
      <c r="AC2622" s="50">
        <v>-23.800000000005198</v>
      </c>
      <c r="AU2622" s="201">
        <v>0.26200000000000001</v>
      </c>
    </row>
    <row r="2623" spans="29:47" x14ac:dyDescent="0.2">
      <c r="AC2623" s="50">
        <v>-23.7900000000052</v>
      </c>
      <c r="AU2623" s="201">
        <v>0.2621</v>
      </c>
    </row>
    <row r="2624" spans="29:47" x14ac:dyDescent="0.2">
      <c r="AC2624" s="50">
        <v>-23.780000000005199</v>
      </c>
      <c r="AU2624" s="201">
        <v>0.26219999999999999</v>
      </c>
    </row>
    <row r="2625" spans="29:47" x14ac:dyDescent="0.2">
      <c r="AC2625" s="50">
        <v>-23.770000000005201</v>
      </c>
      <c r="AU2625" s="201">
        <v>0.26229999999999998</v>
      </c>
    </row>
    <row r="2626" spans="29:47" x14ac:dyDescent="0.2">
      <c r="AC2626" s="50">
        <v>-23.760000000005199</v>
      </c>
      <c r="AU2626" s="201">
        <v>0.26240000000000002</v>
      </c>
    </row>
    <row r="2627" spans="29:47" x14ac:dyDescent="0.2">
      <c r="AC2627" s="50">
        <v>-23.750000000005201</v>
      </c>
      <c r="AU2627" s="201">
        <v>0.26250000000000001</v>
      </c>
    </row>
    <row r="2628" spans="29:47" x14ac:dyDescent="0.2">
      <c r="AC2628" s="50">
        <v>-23.7400000000052</v>
      </c>
      <c r="AU2628" s="201">
        <v>0.2626</v>
      </c>
    </row>
    <row r="2629" spans="29:47" x14ac:dyDescent="0.2">
      <c r="AC2629" s="50">
        <v>-23.730000000005202</v>
      </c>
      <c r="AU2629" s="201">
        <v>0.26269999999999999</v>
      </c>
    </row>
    <row r="2630" spans="29:47" x14ac:dyDescent="0.2">
      <c r="AC2630" s="50">
        <v>-23.7200000000052</v>
      </c>
      <c r="AU2630" s="201">
        <v>0.26279999999999998</v>
      </c>
    </row>
    <row r="2631" spans="29:47" x14ac:dyDescent="0.2">
      <c r="AC2631" s="50">
        <v>-23.710000000005198</v>
      </c>
      <c r="AU2631" s="201">
        <v>0.26290000000000002</v>
      </c>
    </row>
    <row r="2632" spans="29:47" x14ac:dyDescent="0.2">
      <c r="AC2632" s="50">
        <v>-23.7000000000052</v>
      </c>
      <c r="AU2632" s="201">
        <v>0.26300000000000001</v>
      </c>
    </row>
    <row r="2633" spans="29:47" x14ac:dyDescent="0.2">
      <c r="AC2633" s="50">
        <v>-23.690000000005199</v>
      </c>
      <c r="AU2633" s="201">
        <v>0.2631</v>
      </c>
    </row>
    <row r="2634" spans="29:47" x14ac:dyDescent="0.2">
      <c r="AC2634" s="50">
        <v>-23.680000000005201</v>
      </c>
      <c r="AU2634" s="201">
        <v>0.26319999999999999</v>
      </c>
    </row>
    <row r="2635" spans="29:47" x14ac:dyDescent="0.2">
      <c r="AC2635" s="50">
        <v>-23.670000000005199</v>
      </c>
      <c r="AU2635" s="201">
        <v>0.26329999999999998</v>
      </c>
    </row>
    <row r="2636" spans="29:47" x14ac:dyDescent="0.2">
      <c r="AC2636" s="50">
        <v>-23.660000000005201</v>
      </c>
      <c r="AU2636" s="201">
        <v>0.26340000000000002</v>
      </c>
    </row>
    <row r="2637" spans="29:47" x14ac:dyDescent="0.2">
      <c r="AC2637" s="50">
        <v>-23.6500000000052</v>
      </c>
      <c r="AU2637" s="201">
        <v>0.26350000000000001</v>
      </c>
    </row>
    <row r="2638" spans="29:47" x14ac:dyDescent="0.2">
      <c r="AC2638" s="50">
        <v>-23.640000000005202</v>
      </c>
      <c r="AU2638" s="201">
        <v>0.2636</v>
      </c>
    </row>
    <row r="2639" spans="29:47" x14ac:dyDescent="0.2">
      <c r="AC2639" s="50">
        <v>-23.6300000000052</v>
      </c>
      <c r="AU2639" s="201">
        <v>0.26369999999999999</v>
      </c>
    </row>
    <row r="2640" spans="29:47" x14ac:dyDescent="0.2">
      <c r="AC2640" s="50">
        <v>-23.620000000005199</v>
      </c>
      <c r="AU2640" s="201">
        <v>0.26379999999999998</v>
      </c>
    </row>
    <row r="2641" spans="29:47" x14ac:dyDescent="0.2">
      <c r="AC2641" s="50">
        <v>-23.6100000000053</v>
      </c>
      <c r="AU2641" s="201">
        <v>0.26390000000000002</v>
      </c>
    </row>
    <row r="2642" spans="29:47" x14ac:dyDescent="0.2">
      <c r="AC2642" s="50">
        <v>-23.600000000005299</v>
      </c>
      <c r="AU2642" s="201">
        <v>0.26400000000000001</v>
      </c>
    </row>
    <row r="2643" spans="29:47" x14ac:dyDescent="0.2">
      <c r="AC2643" s="50">
        <v>-23.590000000005301</v>
      </c>
      <c r="AU2643" s="201">
        <v>0.2641</v>
      </c>
    </row>
    <row r="2644" spans="29:47" x14ac:dyDescent="0.2">
      <c r="AC2644" s="50">
        <v>-23.580000000005299</v>
      </c>
      <c r="AU2644" s="201">
        <v>0.26419999999999999</v>
      </c>
    </row>
    <row r="2645" spans="29:47" x14ac:dyDescent="0.2">
      <c r="AC2645" s="50">
        <v>-23.570000000005301</v>
      </c>
      <c r="AU2645" s="201">
        <v>0.26429999999999998</v>
      </c>
    </row>
    <row r="2646" spans="29:47" x14ac:dyDescent="0.2">
      <c r="AC2646" s="50">
        <v>-23.560000000005299</v>
      </c>
      <c r="AU2646" s="201">
        <v>0.26440000000000002</v>
      </c>
    </row>
    <row r="2647" spans="29:47" x14ac:dyDescent="0.2">
      <c r="AC2647" s="50">
        <v>-23.550000000005301</v>
      </c>
      <c r="AU2647" s="201">
        <v>0.26450000000000001</v>
      </c>
    </row>
    <row r="2648" spans="29:47" x14ac:dyDescent="0.2">
      <c r="AC2648" s="50">
        <v>-23.5400000000053</v>
      </c>
      <c r="AU2648" s="201">
        <v>0.2646</v>
      </c>
    </row>
    <row r="2649" spans="29:47" x14ac:dyDescent="0.2">
      <c r="AC2649" s="50">
        <v>-23.530000000005298</v>
      </c>
      <c r="AU2649" s="201">
        <v>0.26469999999999999</v>
      </c>
    </row>
    <row r="2650" spans="29:47" x14ac:dyDescent="0.2">
      <c r="AC2650" s="50">
        <v>-23.5200000000053</v>
      </c>
      <c r="AU2650" s="201">
        <v>0.26479999999999998</v>
      </c>
    </row>
    <row r="2651" spans="29:47" x14ac:dyDescent="0.2">
      <c r="AC2651" s="50">
        <v>-23.510000000005299</v>
      </c>
      <c r="AU2651" s="201">
        <v>0.26490000000000002</v>
      </c>
    </row>
    <row r="2652" spans="29:47" x14ac:dyDescent="0.2">
      <c r="AC2652" s="50">
        <v>-23.500000000005301</v>
      </c>
      <c r="AU2652" s="201">
        <v>0.26500000000000001</v>
      </c>
    </row>
    <row r="2653" spans="29:47" x14ac:dyDescent="0.2">
      <c r="AC2653" s="50">
        <v>-23.490000000005299</v>
      </c>
      <c r="AU2653" s="201">
        <v>0.2651</v>
      </c>
    </row>
    <row r="2654" spans="29:47" x14ac:dyDescent="0.2">
      <c r="AC2654" s="50">
        <v>-23.480000000005301</v>
      </c>
      <c r="AU2654" s="201">
        <v>0.26519999999999999</v>
      </c>
    </row>
    <row r="2655" spans="29:47" x14ac:dyDescent="0.2">
      <c r="AC2655" s="50">
        <v>-23.4700000000053</v>
      </c>
      <c r="AU2655" s="201">
        <v>0.26529999999999998</v>
      </c>
    </row>
    <row r="2656" spans="29:47" x14ac:dyDescent="0.2">
      <c r="AC2656" s="50">
        <v>-23.460000000005302</v>
      </c>
      <c r="AU2656" s="201">
        <v>0.26540000000000002</v>
      </c>
    </row>
    <row r="2657" spans="29:47" x14ac:dyDescent="0.2">
      <c r="AC2657" s="50">
        <v>-23.4500000000053</v>
      </c>
      <c r="AU2657" s="201">
        <v>0.26550000000000001</v>
      </c>
    </row>
    <row r="2658" spans="29:47" x14ac:dyDescent="0.2">
      <c r="AC2658" s="50">
        <v>-23.440000000005298</v>
      </c>
      <c r="AU2658" s="201">
        <v>0.2656</v>
      </c>
    </row>
    <row r="2659" spans="29:47" x14ac:dyDescent="0.2">
      <c r="AC2659" s="50">
        <v>-23.4300000000053</v>
      </c>
      <c r="AU2659" s="201">
        <v>0.26569999999999999</v>
      </c>
    </row>
    <row r="2660" spans="29:47" x14ac:dyDescent="0.2">
      <c r="AC2660" s="50">
        <v>-23.420000000005299</v>
      </c>
      <c r="AU2660" s="201">
        <v>0.26579999999999998</v>
      </c>
    </row>
    <row r="2661" spans="29:47" x14ac:dyDescent="0.2">
      <c r="AC2661" s="50">
        <v>-23.410000000005301</v>
      </c>
      <c r="AU2661" s="201">
        <v>0.26590000000000003</v>
      </c>
    </row>
    <row r="2662" spans="29:47" x14ac:dyDescent="0.2">
      <c r="AC2662" s="50">
        <v>-23.400000000005299</v>
      </c>
      <c r="AU2662" s="201">
        <v>0.26600000000000001</v>
      </c>
    </row>
    <row r="2663" spans="29:47" x14ac:dyDescent="0.2">
      <c r="AC2663" s="50">
        <v>-23.390000000005301</v>
      </c>
      <c r="AU2663" s="201">
        <v>0.2661</v>
      </c>
    </row>
    <row r="2664" spans="29:47" x14ac:dyDescent="0.2">
      <c r="AC2664" s="50">
        <v>-23.3800000000053</v>
      </c>
      <c r="AU2664" s="201">
        <v>0.26619999999999999</v>
      </c>
    </row>
    <row r="2665" spans="29:47" x14ac:dyDescent="0.2">
      <c r="AC2665" s="50">
        <v>-23.370000000005302</v>
      </c>
      <c r="AU2665" s="201">
        <v>0.26629999999999998</v>
      </c>
    </row>
    <row r="2666" spans="29:47" x14ac:dyDescent="0.2">
      <c r="AC2666" s="50">
        <v>-23.3600000000053</v>
      </c>
      <c r="AU2666" s="201">
        <v>0.26640000000000003</v>
      </c>
    </row>
    <row r="2667" spans="29:47" x14ac:dyDescent="0.2">
      <c r="AC2667" s="50">
        <v>-23.350000000005299</v>
      </c>
      <c r="AU2667" s="201">
        <v>0.26650000000000001</v>
      </c>
    </row>
    <row r="2668" spans="29:47" x14ac:dyDescent="0.2">
      <c r="AC2668" s="50">
        <v>-23.340000000005301</v>
      </c>
      <c r="AU2668" s="201">
        <v>0.2666</v>
      </c>
    </row>
    <row r="2669" spans="29:47" x14ac:dyDescent="0.2">
      <c r="AC2669" s="50">
        <v>-23.330000000005299</v>
      </c>
      <c r="AU2669" s="201">
        <v>0.26669999999999999</v>
      </c>
    </row>
    <row r="2670" spans="29:47" x14ac:dyDescent="0.2">
      <c r="AC2670" s="50">
        <v>-23.320000000005301</v>
      </c>
      <c r="AU2670" s="201">
        <v>0.26679999999999998</v>
      </c>
    </row>
    <row r="2671" spans="29:47" x14ac:dyDescent="0.2">
      <c r="AC2671" s="50">
        <v>-23.310000000005299</v>
      </c>
      <c r="AU2671" s="201">
        <v>0.26690000000000003</v>
      </c>
    </row>
    <row r="2672" spans="29:47" x14ac:dyDescent="0.2">
      <c r="AC2672" s="50">
        <v>-23.300000000005301</v>
      </c>
      <c r="AU2672" s="201">
        <v>0.26700000000000002</v>
      </c>
    </row>
    <row r="2673" spans="29:47" x14ac:dyDescent="0.2">
      <c r="AC2673" s="50">
        <v>-23.2900000000053</v>
      </c>
      <c r="AU2673" s="201">
        <v>0.2671</v>
      </c>
    </row>
    <row r="2674" spans="29:47" x14ac:dyDescent="0.2">
      <c r="AC2674" s="50">
        <v>-23.280000000005298</v>
      </c>
      <c r="AU2674" s="201">
        <v>0.26719999999999999</v>
      </c>
    </row>
    <row r="2675" spans="29:47" x14ac:dyDescent="0.2">
      <c r="AC2675" s="50">
        <v>-23.2700000000053</v>
      </c>
      <c r="AU2675" s="201">
        <v>0.26729999999999998</v>
      </c>
    </row>
    <row r="2676" spans="29:47" x14ac:dyDescent="0.2">
      <c r="AC2676" s="50">
        <v>-23.260000000005299</v>
      </c>
      <c r="AU2676" s="201">
        <v>0.26740000000000003</v>
      </c>
    </row>
    <row r="2677" spans="29:47" x14ac:dyDescent="0.2">
      <c r="AC2677" s="50">
        <v>-23.250000000005301</v>
      </c>
      <c r="AU2677" s="201">
        <v>0.26750000000000002</v>
      </c>
    </row>
    <row r="2678" spans="29:47" x14ac:dyDescent="0.2">
      <c r="AC2678" s="50">
        <v>-23.240000000005299</v>
      </c>
      <c r="AU2678" s="201">
        <v>0.2676</v>
      </c>
    </row>
    <row r="2679" spans="29:47" x14ac:dyDescent="0.2">
      <c r="AC2679" s="50">
        <v>-23.230000000005301</v>
      </c>
      <c r="AU2679" s="201">
        <v>0.26769999999999999</v>
      </c>
    </row>
    <row r="2680" spans="29:47" x14ac:dyDescent="0.2">
      <c r="AC2680" s="50">
        <v>-23.2200000000053</v>
      </c>
      <c r="AU2680" s="201">
        <v>0.26779999999999998</v>
      </c>
    </row>
    <row r="2681" spans="29:47" x14ac:dyDescent="0.2">
      <c r="AC2681" s="50">
        <v>-23.210000000005302</v>
      </c>
      <c r="AU2681" s="201">
        <v>0.26790000000000003</v>
      </c>
    </row>
    <row r="2682" spans="29:47" x14ac:dyDescent="0.2">
      <c r="AC2682" s="50">
        <v>-23.2000000000053</v>
      </c>
      <c r="AU2682" s="201">
        <v>0.26800000000000002</v>
      </c>
    </row>
    <row r="2683" spans="29:47" x14ac:dyDescent="0.2">
      <c r="AC2683" s="50">
        <v>-23.190000000005298</v>
      </c>
      <c r="AU2683" s="201">
        <v>0.2681</v>
      </c>
    </row>
    <row r="2684" spans="29:47" x14ac:dyDescent="0.2">
      <c r="AC2684" s="50">
        <v>-23.1800000000053</v>
      </c>
      <c r="AU2684" s="201">
        <v>0.26819999999999999</v>
      </c>
    </row>
    <row r="2685" spans="29:47" x14ac:dyDescent="0.2">
      <c r="AC2685" s="50">
        <v>-23.170000000005299</v>
      </c>
      <c r="AU2685" s="201">
        <v>0.26829999999999998</v>
      </c>
    </row>
    <row r="2686" spans="29:47" x14ac:dyDescent="0.2">
      <c r="AC2686" s="50">
        <v>-23.160000000005301</v>
      </c>
      <c r="AU2686" s="201">
        <v>0.26840000000000003</v>
      </c>
    </row>
    <row r="2687" spans="29:47" x14ac:dyDescent="0.2">
      <c r="AC2687" s="50">
        <v>-23.150000000005299</v>
      </c>
      <c r="AU2687" s="201">
        <v>0.26850000000000002</v>
      </c>
    </row>
    <row r="2688" spans="29:47" x14ac:dyDescent="0.2">
      <c r="AC2688" s="50">
        <v>-23.140000000005301</v>
      </c>
      <c r="AU2688" s="201">
        <v>0.26860000000000001</v>
      </c>
    </row>
    <row r="2689" spans="29:47" x14ac:dyDescent="0.2">
      <c r="AC2689" s="50">
        <v>-23.1300000000053</v>
      </c>
      <c r="AU2689" s="201">
        <v>0.26869999999999999</v>
      </c>
    </row>
    <row r="2690" spans="29:47" x14ac:dyDescent="0.2">
      <c r="AC2690" s="50">
        <v>-23.120000000005302</v>
      </c>
      <c r="AU2690" s="201">
        <v>0.26879999999999998</v>
      </c>
    </row>
    <row r="2691" spans="29:47" x14ac:dyDescent="0.2">
      <c r="AC2691" s="50">
        <v>-23.1100000000053</v>
      </c>
      <c r="AU2691" s="201">
        <v>0.26889999999999997</v>
      </c>
    </row>
    <row r="2692" spans="29:47" x14ac:dyDescent="0.2">
      <c r="AC2692" s="50">
        <v>-23.100000000005402</v>
      </c>
      <c r="AU2692" s="201">
        <v>0.26900000000000002</v>
      </c>
    </row>
    <row r="2693" spans="29:47" x14ac:dyDescent="0.2">
      <c r="AC2693" s="50">
        <v>-23.0900000000054</v>
      </c>
      <c r="AU2693" s="201">
        <v>0.26910000000000001</v>
      </c>
    </row>
    <row r="2694" spans="29:47" x14ac:dyDescent="0.2">
      <c r="AC2694" s="50">
        <v>-23.080000000005398</v>
      </c>
      <c r="AU2694" s="201">
        <v>0.26919999999999999</v>
      </c>
    </row>
    <row r="2695" spans="29:47" x14ac:dyDescent="0.2">
      <c r="AC2695" s="50">
        <v>-23.0700000000054</v>
      </c>
      <c r="AU2695" s="201">
        <v>0.26929999999999998</v>
      </c>
    </row>
    <row r="2696" spans="29:47" x14ac:dyDescent="0.2">
      <c r="AC2696" s="50">
        <v>-23.060000000005399</v>
      </c>
      <c r="AU2696" s="201">
        <v>0.26939999999999997</v>
      </c>
    </row>
    <row r="2697" spans="29:47" x14ac:dyDescent="0.2">
      <c r="AC2697" s="50">
        <v>-23.050000000005401</v>
      </c>
      <c r="AU2697" s="201">
        <v>0.26950000000000002</v>
      </c>
    </row>
    <row r="2698" spans="29:47" x14ac:dyDescent="0.2">
      <c r="AC2698" s="50">
        <v>-23.040000000005399</v>
      </c>
      <c r="AU2698" s="201">
        <v>0.26960000000000001</v>
      </c>
    </row>
    <row r="2699" spans="29:47" x14ac:dyDescent="0.2">
      <c r="AC2699" s="50">
        <v>-23.030000000005401</v>
      </c>
      <c r="AU2699" s="201">
        <v>0.2697</v>
      </c>
    </row>
    <row r="2700" spans="29:47" x14ac:dyDescent="0.2">
      <c r="AC2700" s="50">
        <v>-23.0200000000054</v>
      </c>
      <c r="AU2700" s="201">
        <v>0.26979999999999998</v>
      </c>
    </row>
    <row r="2701" spans="29:47" x14ac:dyDescent="0.2">
      <c r="AC2701" s="50">
        <v>-23.010000000005402</v>
      </c>
      <c r="AU2701" s="201">
        <v>0.26989999999999997</v>
      </c>
    </row>
    <row r="2702" spans="29:47" x14ac:dyDescent="0.2">
      <c r="AC2702" s="50">
        <v>-23.0000000000054</v>
      </c>
      <c r="AU2702" s="201">
        <v>0.27</v>
      </c>
    </row>
    <row r="2703" spans="29:47" x14ac:dyDescent="0.2">
      <c r="AC2703" s="50">
        <v>-22.990000000005399</v>
      </c>
      <c r="AU2703" s="201">
        <v>0.27010000000000001</v>
      </c>
    </row>
    <row r="2704" spans="29:47" x14ac:dyDescent="0.2">
      <c r="AC2704" s="50">
        <v>-22.980000000005401</v>
      </c>
      <c r="AU2704" s="201">
        <v>0.2702</v>
      </c>
    </row>
    <row r="2705" spans="29:47" x14ac:dyDescent="0.2">
      <c r="AC2705" s="50">
        <v>-22.970000000005399</v>
      </c>
      <c r="AU2705" s="201">
        <v>0.27029999999999998</v>
      </c>
    </row>
    <row r="2706" spans="29:47" x14ac:dyDescent="0.2">
      <c r="AC2706" s="50">
        <v>-22.960000000005401</v>
      </c>
      <c r="AU2706" s="201">
        <v>0.27039999999999997</v>
      </c>
    </row>
    <row r="2707" spans="29:47" x14ac:dyDescent="0.2">
      <c r="AC2707" s="50">
        <v>-22.950000000005399</v>
      </c>
      <c r="AU2707" s="201">
        <v>0.27050000000000002</v>
      </c>
    </row>
    <row r="2708" spans="29:47" x14ac:dyDescent="0.2">
      <c r="AC2708" s="50">
        <v>-22.940000000005401</v>
      </c>
      <c r="AU2708" s="201">
        <v>0.27060000000000001</v>
      </c>
    </row>
    <row r="2709" spans="29:47" x14ac:dyDescent="0.2">
      <c r="AC2709" s="50">
        <v>-22.9300000000054</v>
      </c>
      <c r="AU2709" s="201">
        <v>0.2707</v>
      </c>
    </row>
    <row r="2710" spans="29:47" x14ac:dyDescent="0.2">
      <c r="AC2710" s="50">
        <v>-22.920000000005398</v>
      </c>
      <c r="AU2710" s="201">
        <v>0.27079999999999999</v>
      </c>
    </row>
    <row r="2711" spans="29:47" x14ac:dyDescent="0.2">
      <c r="AC2711" s="50">
        <v>-22.9100000000054</v>
      </c>
      <c r="AU2711" s="201">
        <v>0.27089999999999997</v>
      </c>
    </row>
    <row r="2712" spans="29:47" x14ac:dyDescent="0.2">
      <c r="AC2712" s="50">
        <v>-22.900000000005399</v>
      </c>
      <c r="AU2712" s="201">
        <v>0.27100000000000002</v>
      </c>
    </row>
    <row r="2713" spans="29:47" x14ac:dyDescent="0.2">
      <c r="AC2713" s="50">
        <v>-22.890000000005401</v>
      </c>
      <c r="AU2713" s="201">
        <v>0.27110000000000001</v>
      </c>
    </row>
    <row r="2714" spans="29:47" x14ac:dyDescent="0.2">
      <c r="AC2714" s="50">
        <v>-22.880000000005399</v>
      </c>
      <c r="AU2714" s="201">
        <v>0.2712</v>
      </c>
    </row>
    <row r="2715" spans="29:47" x14ac:dyDescent="0.2">
      <c r="AC2715" s="50">
        <v>-22.870000000005401</v>
      </c>
      <c r="AU2715" s="201">
        <v>0.27129999999999999</v>
      </c>
    </row>
    <row r="2716" spans="29:47" x14ac:dyDescent="0.2">
      <c r="AC2716" s="50">
        <v>-22.8600000000054</v>
      </c>
      <c r="AU2716" s="201">
        <v>0.27139999999999997</v>
      </c>
    </row>
    <row r="2717" spans="29:47" x14ac:dyDescent="0.2">
      <c r="AC2717" s="50">
        <v>-22.850000000005402</v>
      </c>
      <c r="AU2717" s="201">
        <v>0.27150000000000002</v>
      </c>
    </row>
    <row r="2718" spans="29:47" x14ac:dyDescent="0.2">
      <c r="AC2718" s="50">
        <v>-22.8400000000054</v>
      </c>
      <c r="AU2718" s="201">
        <v>0.27160000000000001</v>
      </c>
    </row>
    <row r="2719" spans="29:47" x14ac:dyDescent="0.2">
      <c r="AC2719" s="50">
        <v>-22.830000000005398</v>
      </c>
      <c r="AU2719" s="201">
        <v>0.2717</v>
      </c>
    </row>
    <row r="2720" spans="29:47" x14ac:dyDescent="0.2">
      <c r="AC2720" s="50">
        <v>-22.8200000000054</v>
      </c>
      <c r="AU2720" s="201">
        <v>0.27179999999999999</v>
      </c>
    </row>
    <row r="2721" spans="29:47" x14ac:dyDescent="0.2">
      <c r="AC2721" s="50">
        <v>-22.810000000005399</v>
      </c>
      <c r="AU2721" s="201">
        <v>0.27189999999999998</v>
      </c>
    </row>
    <row r="2722" spans="29:47" x14ac:dyDescent="0.2">
      <c r="AC2722" s="50">
        <v>-22.800000000005401</v>
      </c>
      <c r="AU2722" s="201">
        <v>0.27200000000000002</v>
      </c>
    </row>
    <row r="2723" spans="29:47" x14ac:dyDescent="0.2">
      <c r="AC2723" s="50">
        <v>-22.790000000005399</v>
      </c>
      <c r="AU2723" s="201">
        <v>0.27210000000000001</v>
      </c>
    </row>
    <row r="2724" spans="29:47" x14ac:dyDescent="0.2">
      <c r="AC2724" s="50">
        <v>-22.780000000005401</v>
      </c>
      <c r="AU2724" s="201">
        <v>0.2722</v>
      </c>
    </row>
    <row r="2725" spans="29:47" x14ac:dyDescent="0.2">
      <c r="AC2725" s="50">
        <v>-22.7700000000054</v>
      </c>
      <c r="AU2725" s="201">
        <v>0.27229999999999999</v>
      </c>
    </row>
    <row r="2726" spans="29:47" x14ac:dyDescent="0.2">
      <c r="AC2726" s="50">
        <v>-22.760000000005402</v>
      </c>
      <c r="AU2726" s="201">
        <v>0.27239999999999998</v>
      </c>
    </row>
    <row r="2727" spans="29:47" x14ac:dyDescent="0.2">
      <c r="AC2727" s="50">
        <v>-22.7500000000054</v>
      </c>
      <c r="AU2727" s="201">
        <v>0.27250000000000002</v>
      </c>
    </row>
    <row r="2728" spans="29:47" x14ac:dyDescent="0.2">
      <c r="AC2728" s="50">
        <v>-22.740000000005399</v>
      </c>
      <c r="AU2728" s="201">
        <v>0.27260000000000001</v>
      </c>
    </row>
    <row r="2729" spans="29:47" x14ac:dyDescent="0.2">
      <c r="AC2729" s="50">
        <v>-22.730000000005401</v>
      </c>
      <c r="AU2729" s="201">
        <v>0.2727</v>
      </c>
    </row>
    <row r="2730" spans="29:47" x14ac:dyDescent="0.2">
      <c r="AC2730" s="50">
        <v>-22.720000000005399</v>
      </c>
      <c r="AU2730" s="201">
        <v>0.27279999999999999</v>
      </c>
    </row>
    <row r="2731" spans="29:47" x14ac:dyDescent="0.2">
      <c r="AC2731" s="50">
        <v>-22.710000000005401</v>
      </c>
      <c r="AU2731" s="201">
        <v>0.27289999999999998</v>
      </c>
    </row>
    <row r="2732" spans="29:47" x14ac:dyDescent="0.2">
      <c r="AC2732" s="50">
        <v>-22.700000000005399</v>
      </c>
      <c r="AU2732" s="201">
        <v>0.27300000000000002</v>
      </c>
    </row>
    <row r="2733" spans="29:47" x14ac:dyDescent="0.2">
      <c r="AC2733" s="50">
        <v>-22.690000000005401</v>
      </c>
      <c r="AU2733" s="201">
        <v>0.27310000000000001</v>
      </c>
    </row>
    <row r="2734" spans="29:47" x14ac:dyDescent="0.2">
      <c r="AC2734" s="50">
        <v>-22.6800000000054</v>
      </c>
      <c r="AU2734" s="201">
        <v>0.2732</v>
      </c>
    </row>
    <row r="2735" spans="29:47" x14ac:dyDescent="0.2">
      <c r="AC2735" s="50">
        <v>-22.670000000005398</v>
      </c>
      <c r="AU2735" s="201">
        <v>0.27329999999999999</v>
      </c>
    </row>
    <row r="2736" spans="29:47" x14ac:dyDescent="0.2">
      <c r="AC2736" s="50">
        <v>-22.6600000000054</v>
      </c>
      <c r="AU2736" s="201">
        <v>0.27339999999999998</v>
      </c>
    </row>
    <row r="2737" spans="29:47" x14ac:dyDescent="0.2">
      <c r="AC2737" s="50">
        <v>-22.650000000005399</v>
      </c>
      <c r="AU2737" s="201">
        <v>0.27350000000000002</v>
      </c>
    </row>
    <row r="2738" spans="29:47" x14ac:dyDescent="0.2">
      <c r="AC2738" s="50">
        <v>-22.640000000005401</v>
      </c>
      <c r="AU2738" s="201">
        <v>0.27360000000000001</v>
      </c>
    </row>
    <row r="2739" spans="29:47" x14ac:dyDescent="0.2">
      <c r="AC2739" s="50">
        <v>-22.630000000005399</v>
      </c>
      <c r="AU2739" s="201">
        <v>0.2737</v>
      </c>
    </row>
    <row r="2740" spans="29:47" x14ac:dyDescent="0.2">
      <c r="AC2740" s="50">
        <v>-22.620000000005401</v>
      </c>
      <c r="AU2740" s="201">
        <v>0.27379999999999999</v>
      </c>
    </row>
    <row r="2741" spans="29:47" x14ac:dyDescent="0.2">
      <c r="AC2741" s="50">
        <v>-22.6100000000054</v>
      </c>
      <c r="AU2741" s="201">
        <v>0.27389999999999998</v>
      </c>
    </row>
    <row r="2742" spans="29:47" x14ac:dyDescent="0.2">
      <c r="AC2742" s="50">
        <v>-22.600000000005501</v>
      </c>
      <c r="AU2742" s="201">
        <v>0.27400000000000002</v>
      </c>
    </row>
    <row r="2743" spans="29:47" x14ac:dyDescent="0.2">
      <c r="AC2743" s="50">
        <v>-22.590000000005499</v>
      </c>
      <c r="AU2743" s="201">
        <v>0.27410000000000001</v>
      </c>
    </row>
    <row r="2744" spans="29:47" x14ac:dyDescent="0.2">
      <c r="AC2744" s="50">
        <v>-22.580000000005501</v>
      </c>
      <c r="AU2744" s="201">
        <v>0.2742</v>
      </c>
    </row>
    <row r="2745" spans="29:47" x14ac:dyDescent="0.2">
      <c r="AC2745" s="50">
        <v>-22.5700000000055</v>
      </c>
      <c r="AU2745" s="201">
        <v>0.27429999999999999</v>
      </c>
    </row>
    <row r="2746" spans="29:47" x14ac:dyDescent="0.2">
      <c r="AC2746" s="50">
        <v>-22.560000000005498</v>
      </c>
      <c r="AU2746" s="201">
        <v>0.27439999999999998</v>
      </c>
    </row>
    <row r="2747" spans="29:47" x14ac:dyDescent="0.2">
      <c r="AC2747" s="50">
        <v>-22.5500000000055</v>
      </c>
      <c r="AU2747" s="201">
        <v>0.27450000000000002</v>
      </c>
    </row>
    <row r="2748" spans="29:47" x14ac:dyDescent="0.2">
      <c r="AC2748" s="50">
        <v>-22.540000000005499</v>
      </c>
      <c r="AU2748" s="201">
        <v>0.27460000000000001</v>
      </c>
    </row>
    <row r="2749" spans="29:47" x14ac:dyDescent="0.2">
      <c r="AC2749" s="50">
        <v>-22.530000000005501</v>
      </c>
      <c r="AU2749" s="201">
        <v>0.2747</v>
      </c>
    </row>
    <row r="2750" spans="29:47" x14ac:dyDescent="0.2">
      <c r="AC2750" s="50">
        <v>-22.520000000005499</v>
      </c>
      <c r="AU2750" s="201">
        <v>0.27479999999999999</v>
      </c>
    </row>
    <row r="2751" spans="29:47" x14ac:dyDescent="0.2">
      <c r="AC2751" s="50">
        <v>-22.510000000005501</v>
      </c>
      <c r="AU2751" s="201">
        <v>0.27489999999999998</v>
      </c>
    </row>
    <row r="2752" spans="29:47" x14ac:dyDescent="0.2">
      <c r="AC2752" s="50">
        <v>-22.5000000000055</v>
      </c>
      <c r="AU2752" s="201">
        <v>0.27500000000000002</v>
      </c>
    </row>
    <row r="2753" spans="29:47" x14ac:dyDescent="0.2">
      <c r="AC2753" s="50">
        <v>-22.490000000005502</v>
      </c>
      <c r="AU2753" s="201">
        <v>0.27510000000000001</v>
      </c>
    </row>
    <row r="2754" spans="29:47" x14ac:dyDescent="0.2">
      <c r="AC2754" s="50">
        <v>-22.4800000000055</v>
      </c>
      <c r="AU2754" s="201">
        <v>0.2752</v>
      </c>
    </row>
    <row r="2755" spans="29:47" x14ac:dyDescent="0.2">
      <c r="AC2755" s="50">
        <v>-22.470000000005498</v>
      </c>
      <c r="AU2755" s="201">
        <v>0.27529999999999999</v>
      </c>
    </row>
    <row r="2756" spans="29:47" x14ac:dyDescent="0.2">
      <c r="AC2756" s="50">
        <v>-22.4600000000055</v>
      </c>
      <c r="AU2756" s="201">
        <v>0.27539999999999998</v>
      </c>
    </row>
    <row r="2757" spans="29:47" x14ac:dyDescent="0.2">
      <c r="AC2757" s="50">
        <v>-22.450000000005499</v>
      </c>
      <c r="AU2757" s="201">
        <v>0.27550000000000002</v>
      </c>
    </row>
    <row r="2758" spans="29:47" x14ac:dyDescent="0.2">
      <c r="AC2758" s="50">
        <v>-22.440000000005501</v>
      </c>
      <c r="AU2758" s="201">
        <v>0.27560000000000001</v>
      </c>
    </row>
    <row r="2759" spans="29:47" x14ac:dyDescent="0.2">
      <c r="AC2759" s="50">
        <v>-22.430000000005499</v>
      </c>
      <c r="AU2759" s="201">
        <v>0.2757</v>
      </c>
    </row>
    <row r="2760" spans="29:47" x14ac:dyDescent="0.2">
      <c r="AC2760" s="50">
        <v>-22.420000000005501</v>
      </c>
      <c r="AU2760" s="201">
        <v>0.27579999999999999</v>
      </c>
    </row>
    <row r="2761" spans="29:47" x14ac:dyDescent="0.2">
      <c r="AC2761" s="50">
        <v>-22.4100000000055</v>
      </c>
      <c r="AU2761" s="201">
        <v>0.27589999999999998</v>
      </c>
    </row>
    <row r="2762" spans="29:47" x14ac:dyDescent="0.2">
      <c r="AC2762" s="50">
        <v>-22.400000000005502</v>
      </c>
      <c r="AU2762" s="201">
        <v>0.27600000000000002</v>
      </c>
    </row>
    <row r="2763" spans="29:47" x14ac:dyDescent="0.2">
      <c r="AC2763" s="50">
        <v>-22.3900000000055</v>
      </c>
      <c r="AU2763" s="201">
        <v>0.27610000000000001</v>
      </c>
    </row>
    <row r="2764" spans="29:47" x14ac:dyDescent="0.2">
      <c r="AC2764" s="50">
        <v>-22.380000000005499</v>
      </c>
      <c r="AU2764" s="201">
        <v>0.2762</v>
      </c>
    </row>
    <row r="2765" spans="29:47" x14ac:dyDescent="0.2">
      <c r="AC2765" s="50">
        <v>-22.370000000005501</v>
      </c>
      <c r="AU2765" s="201">
        <v>0.27629999999999999</v>
      </c>
    </row>
    <row r="2766" spans="29:47" x14ac:dyDescent="0.2">
      <c r="AC2766" s="50">
        <v>-22.360000000005499</v>
      </c>
      <c r="AU2766" s="201">
        <v>0.27639999999999998</v>
      </c>
    </row>
    <row r="2767" spans="29:47" x14ac:dyDescent="0.2">
      <c r="AC2767" s="50">
        <v>-22.350000000005501</v>
      </c>
      <c r="AU2767" s="201">
        <v>0.27650000000000002</v>
      </c>
    </row>
    <row r="2768" spans="29:47" x14ac:dyDescent="0.2">
      <c r="AC2768" s="50">
        <v>-22.340000000005499</v>
      </c>
      <c r="AU2768" s="201">
        <v>0.27660000000000001</v>
      </c>
    </row>
    <row r="2769" spans="29:47" x14ac:dyDescent="0.2">
      <c r="AC2769" s="50">
        <v>-22.330000000005501</v>
      </c>
      <c r="AU2769" s="201">
        <v>0.2767</v>
      </c>
    </row>
    <row r="2770" spans="29:47" x14ac:dyDescent="0.2">
      <c r="AC2770" s="50">
        <v>-22.3200000000055</v>
      </c>
      <c r="AU2770" s="201">
        <v>0.27679999999999999</v>
      </c>
    </row>
    <row r="2771" spans="29:47" x14ac:dyDescent="0.2">
      <c r="AC2771" s="50">
        <v>-22.310000000005498</v>
      </c>
      <c r="AU2771" s="201">
        <v>0.27689999999999998</v>
      </c>
    </row>
    <row r="2772" spans="29:47" x14ac:dyDescent="0.2">
      <c r="AC2772" s="50">
        <v>-22.3000000000055</v>
      </c>
      <c r="AU2772" s="201">
        <v>0.27700000000000002</v>
      </c>
    </row>
    <row r="2773" spans="29:47" x14ac:dyDescent="0.2">
      <c r="AC2773" s="50">
        <v>-22.290000000005499</v>
      </c>
      <c r="AU2773" s="201">
        <v>0.27710000000000001</v>
      </c>
    </row>
    <row r="2774" spans="29:47" x14ac:dyDescent="0.2">
      <c r="AC2774" s="50">
        <v>-22.280000000005501</v>
      </c>
      <c r="AU2774" s="201">
        <v>0.2772</v>
      </c>
    </row>
    <row r="2775" spans="29:47" x14ac:dyDescent="0.2">
      <c r="AC2775" s="50">
        <v>-22.270000000005499</v>
      </c>
      <c r="AU2775" s="201">
        <v>0.27729999999999999</v>
      </c>
    </row>
    <row r="2776" spans="29:47" x14ac:dyDescent="0.2">
      <c r="AC2776" s="50">
        <v>-22.260000000005501</v>
      </c>
      <c r="AU2776" s="201">
        <v>0.27739999999999998</v>
      </c>
    </row>
    <row r="2777" spans="29:47" x14ac:dyDescent="0.2">
      <c r="AC2777" s="50">
        <v>-22.2500000000055</v>
      </c>
      <c r="AU2777" s="201">
        <v>0.27750000000000002</v>
      </c>
    </row>
    <row r="2778" spans="29:47" x14ac:dyDescent="0.2">
      <c r="AC2778" s="50">
        <v>-22.240000000005502</v>
      </c>
      <c r="AU2778" s="201">
        <v>0.27760000000000001</v>
      </c>
    </row>
    <row r="2779" spans="29:47" x14ac:dyDescent="0.2">
      <c r="AC2779" s="50">
        <v>-22.2300000000055</v>
      </c>
      <c r="AU2779" s="201">
        <v>0.2777</v>
      </c>
    </row>
    <row r="2780" spans="29:47" x14ac:dyDescent="0.2">
      <c r="AC2780" s="50">
        <v>-22.220000000005498</v>
      </c>
      <c r="AU2780" s="201">
        <v>0.27779999999999999</v>
      </c>
    </row>
    <row r="2781" spans="29:47" x14ac:dyDescent="0.2">
      <c r="AC2781" s="50">
        <v>-22.2100000000055</v>
      </c>
      <c r="AU2781" s="201">
        <v>0.27789999999999998</v>
      </c>
    </row>
    <row r="2782" spans="29:47" x14ac:dyDescent="0.2">
      <c r="AC2782" s="50">
        <v>-22.200000000005499</v>
      </c>
      <c r="AU2782" s="201">
        <v>0.27800000000000002</v>
      </c>
    </row>
    <row r="2783" spans="29:47" x14ac:dyDescent="0.2">
      <c r="AC2783" s="50">
        <v>-22.190000000005501</v>
      </c>
      <c r="AU2783" s="201">
        <v>0.27810000000000001</v>
      </c>
    </row>
    <row r="2784" spans="29:47" x14ac:dyDescent="0.2">
      <c r="AC2784" s="50">
        <v>-22.180000000005499</v>
      </c>
      <c r="AU2784" s="201">
        <v>0.2782</v>
      </c>
    </row>
    <row r="2785" spans="29:47" x14ac:dyDescent="0.2">
      <c r="AC2785" s="50">
        <v>-22.170000000005501</v>
      </c>
      <c r="AU2785" s="201">
        <v>0.27829999999999999</v>
      </c>
    </row>
    <row r="2786" spans="29:47" x14ac:dyDescent="0.2">
      <c r="AC2786" s="50">
        <v>-22.1600000000055</v>
      </c>
      <c r="AU2786" s="201">
        <v>0.27839999999999998</v>
      </c>
    </row>
    <row r="2787" spans="29:47" x14ac:dyDescent="0.2">
      <c r="AC2787" s="50">
        <v>-22.150000000005502</v>
      </c>
      <c r="AU2787" s="201">
        <v>0.27850000000000003</v>
      </c>
    </row>
    <row r="2788" spans="29:47" x14ac:dyDescent="0.2">
      <c r="AC2788" s="50">
        <v>-22.1400000000055</v>
      </c>
      <c r="AU2788" s="201">
        <v>0.27860000000000001</v>
      </c>
    </row>
    <row r="2789" spans="29:47" x14ac:dyDescent="0.2">
      <c r="AC2789" s="50">
        <v>-22.130000000005499</v>
      </c>
      <c r="AU2789" s="201">
        <v>0.2787</v>
      </c>
    </row>
    <row r="2790" spans="29:47" x14ac:dyDescent="0.2">
      <c r="AC2790" s="50">
        <v>-22.120000000005501</v>
      </c>
      <c r="AU2790" s="201">
        <v>0.27879999999999999</v>
      </c>
    </row>
    <row r="2791" spans="29:47" x14ac:dyDescent="0.2">
      <c r="AC2791" s="50">
        <v>-22.110000000005499</v>
      </c>
      <c r="AU2791" s="201">
        <v>0.27889999999999998</v>
      </c>
    </row>
    <row r="2792" spans="29:47" x14ac:dyDescent="0.2">
      <c r="AC2792" s="50">
        <v>-22.1000000000056</v>
      </c>
      <c r="AU2792" s="201">
        <v>0.27900000000000003</v>
      </c>
    </row>
    <row r="2793" spans="29:47" x14ac:dyDescent="0.2">
      <c r="AC2793" s="50">
        <v>-22.090000000005599</v>
      </c>
      <c r="AU2793" s="201">
        <v>0.27910000000000001</v>
      </c>
    </row>
    <row r="2794" spans="29:47" x14ac:dyDescent="0.2">
      <c r="AC2794" s="50">
        <v>-22.080000000005601</v>
      </c>
      <c r="AU2794" s="201">
        <v>0.2792</v>
      </c>
    </row>
    <row r="2795" spans="29:47" x14ac:dyDescent="0.2">
      <c r="AC2795" s="50">
        <v>-22.070000000005599</v>
      </c>
      <c r="AU2795" s="201">
        <v>0.27929999999999999</v>
      </c>
    </row>
    <row r="2796" spans="29:47" x14ac:dyDescent="0.2">
      <c r="AC2796" s="50">
        <v>-22.060000000005601</v>
      </c>
      <c r="AU2796" s="201">
        <v>0.27939999999999998</v>
      </c>
    </row>
    <row r="2797" spans="29:47" x14ac:dyDescent="0.2">
      <c r="AC2797" s="50">
        <v>-22.0500000000056</v>
      </c>
      <c r="AU2797" s="201">
        <v>0.27950000000000003</v>
      </c>
    </row>
    <row r="2798" spans="29:47" x14ac:dyDescent="0.2">
      <c r="AC2798" s="50">
        <v>-22.040000000005598</v>
      </c>
      <c r="AU2798" s="201">
        <v>0.27960000000000002</v>
      </c>
    </row>
    <row r="2799" spans="29:47" x14ac:dyDescent="0.2">
      <c r="AC2799" s="50">
        <v>-22.0300000000056</v>
      </c>
      <c r="AU2799" s="201">
        <v>0.2797</v>
      </c>
    </row>
    <row r="2800" spans="29:47" x14ac:dyDescent="0.2">
      <c r="AC2800" s="50">
        <v>-22.020000000005599</v>
      </c>
      <c r="AU2800" s="201">
        <v>0.27979999999999999</v>
      </c>
    </row>
    <row r="2801" spans="29:47" x14ac:dyDescent="0.2">
      <c r="AC2801" s="50">
        <v>-22.010000000005601</v>
      </c>
      <c r="AU2801" s="201">
        <v>0.27989999999999998</v>
      </c>
    </row>
    <row r="2802" spans="29:47" x14ac:dyDescent="0.2">
      <c r="AC2802" s="50">
        <v>-22.000000000005599</v>
      </c>
      <c r="AU2802" s="201">
        <v>0.28000000000000003</v>
      </c>
    </row>
    <row r="2803" spans="29:47" x14ac:dyDescent="0.2">
      <c r="AC2803" s="50">
        <v>-21.990000000005601</v>
      </c>
      <c r="AU2803" s="201">
        <v>0.28010000000000002</v>
      </c>
    </row>
    <row r="2804" spans="29:47" x14ac:dyDescent="0.2">
      <c r="AC2804" s="50">
        <v>-21.9800000000056</v>
      </c>
      <c r="AU2804" s="201">
        <v>0.2802</v>
      </c>
    </row>
    <row r="2805" spans="29:47" x14ac:dyDescent="0.2">
      <c r="AC2805" s="50">
        <v>-21.970000000005601</v>
      </c>
      <c r="AU2805" s="201">
        <v>0.28029999999999999</v>
      </c>
    </row>
    <row r="2806" spans="29:47" x14ac:dyDescent="0.2">
      <c r="AC2806" s="50">
        <v>-21.9600000000056</v>
      </c>
      <c r="AU2806" s="201">
        <v>0.28039999999999998</v>
      </c>
    </row>
    <row r="2807" spans="29:47" x14ac:dyDescent="0.2">
      <c r="AC2807" s="50">
        <v>-21.950000000005598</v>
      </c>
      <c r="AU2807" s="201">
        <v>0.28050000000000003</v>
      </c>
    </row>
    <row r="2808" spans="29:47" x14ac:dyDescent="0.2">
      <c r="AC2808" s="50">
        <v>-21.9400000000056</v>
      </c>
      <c r="AU2808" s="201">
        <v>0.28060000000000002</v>
      </c>
    </row>
    <row r="2809" spans="29:47" x14ac:dyDescent="0.2">
      <c r="AC2809" s="50">
        <v>-21.930000000005599</v>
      </c>
      <c r="AU2809" s="201">
        <v>0.28070000000000001</v>
      </c>
    </row>
    <row r="2810" spans="29:47" x14ac:dyDescent="0.2">
      <c r="AC2810" s="50">
        <v>-21.920000000005601</v>
      </c>
      <c r="AU2810" s="201">
        <v>0.28079999999999999</v>
      </c>
    </row>
    <row r="2811" spans="29:47" x14ac:dyDescent="0.2">
      <c r="AC2811" s="50">
        <v>-21.910000000005599</v>
      </c>
      <c r="AU2811" s="201">
        <v>0.28089999999999998</v>
      </c>
    </row>
    <row r="2812" spans="29:47" x14ac:dyDescent="0.2">
      <c r="AC2812" s="50">
        <v>-21.900000000005601</v>
      </c>
      <c r="AU2812" s="201">
        <v>0.28100000000000003</v>
      </c>
    </row>
    <row r="2813" spans="29:47" x14ac:dyDescent="0.2">
      <c r="AC2813" s="50">
        <v>-21.8900000000056</v>
      </c>
      <c r="AU2813" s="201">
        <v>0.28110000000000002</v>
      </c>
    </row>
    <row r="2814" spans="29:47" x14ac:dyDescent="0.2">
      <c r="AC2814" s="50">
        <v>-21.880000000005602</v>
      </c>
      <c r="AU2814" s="201">
        <v>0.28120000000000001</v>
      </c>
    </row>
    <row r="2815" spans="29:47" x14ac:dyDescent="0.2">
      <c r="AC2815" s="50">
        <v>-21.8700000000056</v>
      </c>
      <c r="AU2815" s="201">
        <v>0.28129999999999999</v>
      </c>
    </row>
    <row r="2816" spans="29:47" x14ac:dyDescent="0.2">
      <c r="AC2816" s="50">
        <v>-21.860000000005599</v>
      </c>
      <c r="AU2816" s="201">
        <v>0.28139999999999998</v>
      </c>
    </row>
    <row r="2817" spans="29:47" x14ac:dyDescent="0.2">
      <c r="AC2817" s="50">
        <v>-21.8500000000056</v>
      </c>
      <c r="AU2817" s="201">
        <v>0.28149999999999997</v>
      </c>
    </row>
    <row r="2818" spans="29:47" x14ac:dyDescent="0.2">
      <c r="AC2818" s="50">
        <v>-21.840000000005599</v>
      </c>
      <c r="AU2818" s="201">
        <v>0.28160000000000002</v>
      </c>
    </row>
    <row r="2819" spans="29:47" x14ac:dyDescent="0.2">
      <c r="AC2819" s="50">
        <v>-21.830000000005601</v>
      </c>
      <c r="AU2819" s="201">
        <v>0.28170000000000001</v>
      </c>
    </row>
    <row r="2820" spans="29:47" x14ac:dyDescent="0.2">
      <c r="AC2820" s="50">
        <v>-21.820000000005599</v>
      </c>
      <c r="AU2820" s="201">
        <v>0.28179999999999999</v>
      </c>
    </row>
    <row r="2821" spans="29:47" x14ac:dyDescent="0.2">
      <c r="AC2821" s="50">
        <v>-21.810000000005601</v>
      </c>
      <c r="AU2821" s="201">
        <v>0.28189999999999998</v>
      </c>
    </row>
    <row r="2822" spans="29:47" x14ac:dyDescent="0.2">
      <c r="AC2822" s="50">
        <v>-21.8000000000056</v>
      </c>
      <c r="AU2822" s="201">
        <v>0.28199999999999997</v>
      </c>
    </row>
    <row r="2823" spans="29:47" x14ac:dyDescent="0.2">
      <c r="AC2823" s="50">
        <v>-21.790000000005598</v>
      </c>
      <c r="AU2823" s="201">
        <v>0.28210000000000002</v>
      </c>
    </row>
    <row r="2824" spans="29:47" x14ac:dyDescent="0.2">
      <c r="AC2824" s="50">
        <v>-21.7800000000056</v>
      </c>
      <c r="AU2824" s="201">
        <v>0.28220000000000001</v>
      </c>
    </row>
    <row r="2825" spans="29:47" x14ac:dyDescent="0.2">
      <c r="AC2825" s="50">
        <v>-21.770000000005599</v>
      </c>
      <c r="AU2825" s="201">
        <v>0.2823</v>
      </c>
    </row>
    <row r="2826" spans="29:47" x14ac:dyDescent="0.2">
      <c r="AC2826" s="50">
        <v>-21.760000000005601</v>
      </c>
      <c r="AU2826" s="201">
        <v>0.28239999999999998</v>
      </c>
    </row>
    <row r="2827" spans="29:47" x14ac:dyDescent="0.2">
      <c r="AC2827" s="50">
        <v>-21.750000000005599</v>
      </c>
      <c r="AU2827" s="201">
        <v>0.28249999999999997</v>
      </c>
    </row>
    <row r="2828" spans="29:47" x14ac:dyDescent="0.2">
      <c r="AC2828" s="50">
        <v>-21.740000000005601</v>
      </c>
      <c r="AU2828" s="201">
        <v>0.28260000000000002</v>
      </c>
    </row>
    <row r="2829" spans="29:47" x14ac:dyDescent="0.2">
      <c r="AC2829" s="50">
        <v>-21.7300000000056</v>
      </c>
      <c r="AU2829" s="201">
        <v>0.28270000000000001</v>
      </c>
    </row>
    <row r="2830" spans="29:47" x14ac:dyDescent="0.2">
      <c r="AC2830" s="50">
        <v>-21.720000000005601</v>
      </c>
      <c r="AU2830" s="201">
        <v>0.2828</v>
      </c>
    </row>
    <row r="2831" spans="29:47" x14ac:dyDescent="0.2">
      <c r="AC2831" s="50">
        <v>-21.7100000000056</v>
      </c>
      <c r="AU2831" s="201">
        <v>0.28289999999999998</v>
      </c>
    </row>
    <row r="2832" spans="29:47" x14ac:dyDescent="0.2">
      <c r="AC2832" s="50">
        <v>-21.700000000005598</v>
      </c>
      <c r="AU2832" s="201">
        <v>0.28299999999999997</v>
      </c>
    </row>
    <row r="2833" spans="29:47" x14ac:dyDescent="0.2">
      <c r="AC2833" s="50">
        <v>-21.6900000000056</v>
      </c>
      <c r="AU2833" s="201">
        <v>0.28310000000000002</v>
      </c>
    </row>
    <row r="2834" spans="29:47" x14ac:dyDescent="0.2">
      <c r="AC2834" s="50">
        <v>-21.680000000005599</v>
      </c>
      <c r="AU2834" s="201">
        <v>0.28320000000000001</v>
      </c>
    </row>
    <row r="2835" spans="29:47" x14ac:dyDescent="0.2">
      <c r="AC2835" s="50">
        <v>-21.670000000005601</v>
      </c>
      <c r="AU2835" s="201">
        <v>0.2833</v>
      </c>
    </row>
    <row r="2836" spans="29:47" x14ac:dyDescent="0.2">
      <c r="AC2836" s="50">
        <v>-21.660000000005599</v>
      </c>
      <c r="AU2836" s="201">
        <v>0.28339999999999999</v>
      </c>
    </row>
    <row r="2837" spans="29:47" x14ac:dyDescent="0.2">
      <c r="AC2837" s="50">
        <v>-21.650000000005601</v>
      </c>
      <c r="AU2837" s="201">
        <v>0.28349999999999997</v>
      </c>
    </row>
    <row r="2838" spans="29:47" x14ac:dyDescent="0.2">
      <c r="AC2838" s="50">
        <v>-21.6400000000056</v>
      </c>
      <c r="AU2838" s="201">
        <v>0.28360000000000002</v>
      </c>
    </row>
    <row r="2839" spans="29:47" x14ac:dyDescent="0.2">
      <c r="AC2839" s="50">
        <v>-21.630000000005602</v>
      </c>
      <c r="AU2839" s="201">
        <v>0.28370000000000001</v>
      </c>
    </row>
    <row r="2840" spans="29:47" x14ac:dyDescent="0.2">
      <c r="AC2840" s="50">
        <v>-21.6200000000056</v>
      </c>
      <c r="AU2840" s="201">
        <v>0.2838</v>
      </c>
    </row>
    <row r="2841" spans="29:47" x14ac:dyDescent="0.2">
      <c r="AC2841" s="50">
        <v>-21.610000000005599</v>
      </c>
      <c r="AU2841" s="201">
        <v>0.28389999999999999</v>
      </c>
    </row>
    <row r="2842" spans="29:47" x14ac:dyDescent="0.2">
      <c r="AC2842" s="50">
        <v>-21.6000000000057</v>
      </c>
      <c r="AU2842" s="201">
        <v>0.28399999999999997</v>
      </c>
    </row>
    <row r="2843" spans="29:47" x14ac:dyDescent="0.2">
      <c r="AC2843" s="50">
        <v>-21.590000000005698</v>
      </c>
      <c r="AU2843" s="201">
        <v>0.28410000000000002</v>
      </c>
    </row>
    <row r="2844" spans="29:47" x14ac:dyDescent="0.2">
      <c r="AC2844" s="50">
        <v>-21.5800000000057</v>
      </c>
      <c r="AU2844" s="201">
        <v>0.28420000000000001</v>
      </c>
    </row>
    <row r="2845" spans="29:47" x14ac:dyDescent="0.2">
      <c r="AC2845" s="50">
        <v>-21.570000000005699</v>
      </c>
      <c r="AU2845" s="201">
        <v>0.2843</v>
      </c>
    </row>
    <row r="2846" spans="29:47" x14ac:dyDescent="0.2">
      <c r="AC2846" s="50">
        <v>-21.560000000005701</v>
      </c>
      <c r="AU2846" s="201">
        <v>0.28439999999999999</v>
      </c>
    </row>
    <row r="2847" spans="29:47" x14ac:dyDescent="0.2">
      <c r="AC2847" s="50">
        <v>-21.550000000005699</v>
      </c>
      <c r="AU2847" s="201">
        <v>0.28449999999999998</v>
      </c>
    </row>
    <row r="2848" spans="29:47" x14ac:dyDescent="0.2">
      <c r="AC2848" s="50">
        <v>-21.540000000005701</v>
      </c>
      <c r="AU2848" s="201">
        <v>0.28460000000000002</v>
      </c>
    </row>
    <row r="2849" spans="29:47" x14ac:dyDescent="0.2">
      <c r="AC2849" s="50">
        <v>-21.5300000000057</v>
      </c>
      <c r="AU2849" s="201">
        <v>0.28470000000000001</v>
      </c>
    </row>
    <row r="2850" spans="29:47" x14ac:dyDescent="0.2">
      <c r="AC2850" s="50">
        <v>-21.520000000005702</v>
      </c>
      <c r="AU2850" s="201">
        <v>0.2848</v>
      </c>
    </row>
    <row r="2851" spans="29:47" x14ac:dyDescent="0.2">
      <c r="AC2851" s="50">
        <v>-21.5100000000057</v>
      </c>
      <c r="AU2851" s="201">
        <v>0.28489999999999999</v>
      </c>
    </row>
    <row r="2852" spans="29:47" x14ac:dyDescent="0.2">
      <c r="AC2852" s="50">
        <v>-21.500000000005699</v>
      </c>
      <c r="AU2852" s="201">
        <v>0.28499999999999998</v>
      </c>
    </row>
    <row r="2853" spans="29:47" x14ac:dyDescent="0.2">
      <c r="AC2853" s="50">
        <v>-21.490000000005701</v>
      </c>
      <c r="AU2853" s="201">
        <v>0.28510000000000002</v>
      </c>
    </row>
    <row r="2854" spans="29:47" x14ac:dyDescent="0.2">
      <c r="AC2854" s="50">
        <v>-21.480000000005699</v>
      </c>
      <c r="AU2854" s="201">
        <v>0.28520000000000001</v>
      </c>
    </row>
    <row r="2855" spans="29:47" x14ac:dyDescent="0.2">
      <c r="AC2855" s="50">
        <v>-21.470000000005701</v>
      </c>
      <c r="AU2855" s="201">
        <v>0.2853</v>
      </c>
    </row>
    <row r="2856" spans="29:47" x14ac:dyDescent="0.2">
      <c r="AC2856" s="50">
        <v>-21.460000000005699</v>
      </c>
      <c r="AU2856" s="201">
        <v>0.28539999999999999</v>
      </c>
    </row>
    <row r="2857" spans="29:47" x14ac:dyDescent="0.2">
      <c r="AC2857" s="50">
        <v>-21.450000000005701</v>
      </c>
      <c r="AU2857" s="201">
        <v>0.28549999999999998</v>
      </c>
    </row>
    <row r="2858" spans="29:47" x14ac:dyDescent="0.2">
      <c r="AC2858" s="50">
        <v>-21.4400000000057</v>
      </c>
      <c r="AU2858" s="201">
        <v>0.28560000000000002</v>
      </c>
    </row>
    <row r="2859" spans="29:47" x14ac:dyDescent="0.2">
      <c r="AC2859" s="50">
        <v>-21.430000000005698</v>
      </c>
      <c r="AU2859" s="201">
        <v>0.28570000000000001</v>
      </c>
    </row>
    <row r="2860" spans="29:47" x14ac:dyDescent="0.2">
      <c r="AC2860" s="50">
        <v>-21.4200000000057</v>
      </c>
      <c r="AU2860" s="201">
        <v>0.2858</v>
      </c>
    </row>
    <row r="2861" spans="29:47" x14ac:dyDescent="0.2">
      <c r="AC2861" s="50">
        <v>-21.410000000005699</v>
      </c>
      <c r="AU2861" s="201">
        <v>0.28589999999999999</v>
      </c>
    </row>
    <row r="2862" spans="29:47" x14ac:dyDescent="0.2">
      <c r="AC2862" s="50">
        <v>-21.400000000005701</v>
      </c>
      <c r="AU2862" s="201">
        <v>0.28599999999999998</v>
      </c>
    </row>
    <row r="2863" spans="29:47" x14ac:dyDescent="0.2">
      <c r="AC2863" s="50">
        <v>-21.390000000005699</v>
      </c>
      <c r="AU2863" s="201">
        <v>0.28610000000000002</v>
      </c>
    </row>
    <row r="2864" spans="29:47" x14ac:dyDescent="0.2">
      <c r="AC2864" s="50">
        <v>-21.380000000005701</v>
      </c>
      <c r="AU2864" s="201">
        <v>0.28620000000000001</v>
      </c>
    </row>
    <row r="2865" spans="29:47" x14ac:dyDescent="0.2">
      <c r="AC2865" s="50">
        <v>-21.3700000000057</v>
      </c>
      <c r="AU2865" s="201">
        <v>0.2863</v>
      </c>
    </row>
    <row r="2866" spans="29:47" x14ac:dyDescent="0.2">
      <c r="AC2866" s="50">
        <v>-21.360000000005702</v>
      </c>
      <c r="AU2866" s="201">
        <v>0.28639999999999999</v>
      </c>
    </row>
    <row r="2867" spans="29:47" x14ac:dyDescent="0.2">
      <c r="AC2867" s="50">
        <v>-21.3500000000057</v>
      </c>
      <c r="AU2867" s="201">
        <v>0.28649999999999998</v>
      </c>
    </row>
    <row r="2868" spans="29:47" x14ac:dyDescent="0.2">
      <c r="AC2868" s="50">
        <v>-21.340000000005698</v>
      </c>
      <c r="AU2868" s="201">
        <v>0.28660000000000002</v>
      </c>
    </row>
    <row r="2869" spans="29:47" x14ac:dyDescent="0.2">
      <c r="AC2869" s="50">
        <v>-21.3300000000057</v>
      </c>
      <c r="AU2869" s="201">
        <v>0.28670000000000001</v>
      </c>
    </row>
    <row r="2870" spans="29:47" x14ac:dyDescent="0.2">
      <c r="AC2870" s="50">
        <v>-21.320000000005699</v>
      </c>
      <c r="AU2870" s="201">
        <v>0.2868</v>
      </c>
    </row>
    <row r="2871" spans="29:47" x14ac:dyDescent="0.2">
      <c r="AC2871" s="50">
        <v>-21.310000000005701</v>
      </c>
      <c r="AU2871" s="201">
        <v>0.28689999999999999</v>
      </c>
    </row>
    <row r="2872" spans="29:47" x14ac:dyDescent="0.2">
      <c r="AC2872" s="50">
        <v>-21.300000000005699</v>
      </c>
      <c r="AU2872" s="201">
        <v>0.28699999999999998</v>
      </c>
    </row>
    <row r="2873" spans="29:47" x14ac:dyDescent="0.2">
      <c r="AC2873" s="50">
        <v>-21.290000000005701</v>
      </c>
      <c r="AU2873" s="201">
        <v>0.28710000000000002</v>
      </c>
    </row>
    <row r="2874" spans="29:47" x14ac:dyDescent="0.2">
      <c r="AC2874" s="50">
        <v>-21.2800000000057</v>
      </c>
      <c r="AU2874" s="201">
        <v>0.28720000000000001</v>
      </c>
    </row>
    <row r="2875" spans="29:47" x14ac:dyDescent="0.2">
      <c r="AC2875" s="50">
        <v>-21.270000000005702</v>
      </c>
      <c r="AU2875" s="201">
        <v>0.2873</v>
      </c>
    </row>
    <row r="2876" spans="29:47" x14ac:dyDescent="0.2">
      <c r="AC2876" s="50">
        <v>-21.2600000000057</v>
      </c>
      <c r="AU2876" s="201">
        <v>0.28739999999999999</v>
      </c>
    </row>
    <row r="2877" spans="29:47" x14ac:dyDescent="0.2">
      <c r="AC2877" s="50">
        <v>-21.250000000005699</v>
      </c>
      <c r="AU2877" s="201">
        <v>0.28749999999999998</v>
      </c>
    </row>
    <row r="2878" spans="29:47" x14ac:dyDescent="0.2">
      <c r="AC2878" s="50">
        <v>-21.240000000005701</v>
      </c>
      <c r="AU2878" s="201">
        <v>0.28760000000000002</v>
      </c>
    </row>
    <row r="2879" spans="29:47" x14ac:dyDescent="0.2">
      <c r="AC2879" s="50">
        <v>-21.230000000005699</v>
      </c>
      <c r="AU2879" s="201">
        <v>0.28770000000000001</v>
      </c>
    </row>
    <row r="2880" spans="29:47" x14ac:dyDescent="0.2">
      <c r="AC2880" s="50">
        <v>-21.220000000005701</v>
      </c>
      <c r="AU2880" s="201">
        <v>0.2878</v>
      </c>
    </row>
    <row r="2881" spans="29:47" x14ac:dyDescent="0.2">
      <c r="AC2881" s="50">
        <v>-21.210000000005699</v>
      </c>
      <c r="AU2881" s="201">
        <v>0.28789999999999999</v>
      </c>
    </row>
    <row r="2882" spans="29:47" x14ac:dyDescent="0.2">
      <c r="AC2882" s="50">
        <v>-21.200000000005701</v>
      </c>
      <c r="AU2882" s="201">
        <v>0.28799999999999998</v>
      </c>
    </row>
    <row r="2883" spans="29:47" x14ac:dyDescent="0.2">
      <c r="AC2883" s="50">
        <v>-21.1900000000057</v>
      </c>
      <c r="AU2883" s="201">
        <v>0.28810000000000002</v>
      </c>
    </row>
    <row r="2884" spans="29:47" x14ac:dyDescent="0.2">
      <c r="AC2884" s="50">
        <v>-21.180000000005698</v>
      </c>
      <c r="AU2884" s="201">
        <v>0.28820000000000001</v>
      </c>
    </row>
    <row r="2885" spans="29:47" x14ac:dyDescent="0.2">
      <c r="AC2885" s="50">
        <v>-21.1700000000057</v>
      </c>
      <c r="AU2885" s="201">
        <v>0.2883</v>
      </c>
    </row>
    <row r="2886" spans="29:47" x14ac:dyDescent="0.2">
      <c r="AC2886" s="50">
        <v>-21.160000000005699</v>
      </c>
      <c r="AU2886" s="201">
        <v>0.28839999999999999</v>
      </c>
    </row>
    <row r="2887" spans="29:47" x14ac:dyDescent="0.2">
      <c r="AC2887" s="50">
        <v>-21.150000000005701</v>
      </c>
      <c r="AU2887" s="201">
        <v>0.28849999999999998</v>
      </c>
    </row>
    <row r="2888" spans="29:47" x14ac:dyDescent="0.2">
      <c r="AC2888" s="50">
        <v>-21.140000000005699</v>
      </c>
      <c r="AU2888" s="201">
        <v>0.28860000000000002</v>
      </c>
    </row>
    <row r="2889" spans="29:47" x14ac:dyDescent="0.2">
      <c r="AC2889" s="50">
        <v>-21.130000000005701</v>
      </c>
      <c r="AU2889" s="201">
        <v>0.28870000000000001</v>
      </c>
    </row>
    <row r="2890" spans="29:47" x14ac:dyDescent="0.2">
      <c r="AC2890" s="50">
        <v>-21.1200000000057</v>
      </c>
      <c r="AU2890" s="201">
        <v>0.2888</v>
      </c>
    </row>
    <row r="2891" spans="29:47" x14ac:dyDescent="0.2">
      <c r="AC2891" s="50">
        <v>-21.110000000005702</v>
      </c>
      <c r="AU2891" s="201">
        <v>0.28889999999999999</v>
      </c>
    </row>
    <row r="2892" spans="29:47" x14ac:dyDescent="0.2">
      <c r="AC2892" s="50">
        <v>-21.1000000000057</v>
      </c>
      <c r="AU2892" s="201">
        <v>0.28899999999999998</v>
      </c>
    </row>
    <row r="2893" spans="29:47" x14ac:dyDescent="0.2">
      <c r="AC2893" s="50">
        <v>-21.090000000005801</v>
      </c>
      <c r="AU2893" s="201">
        <v>0.28910000000000002</v>
      </c>
    </row>
    <row r="2894" spans="29:47" x14ac:dyDescent="0.2">
      <c r="AC2894" s="50">
        <v>-21.0800000000058</v>
      </c>
      <c r="AU2894" s="201">
        <v>0.28920000000000001</v>
      </c>
    </row>
    <row r="2895" spans="29:47" x14ac:dyDescent="0.2">
      <c r="AC2895" s="50">
        <v>-21.070000000005798</v>
      </c>
      <c r="AU2895" s="201">
        <v>0.2893</v>
      </c>
    </row>
    <row r="2896" spans="29:47" x14ac:dyDescent="0.2">
      <c r="AC2896" s="50">
        <v>-21.0600000000058</v>
      </c>
      <c r="AU2896" s="201">
        <v>0.28939999999999999</v>
      </c>
    </row>
    <row r="2897" spans="29:47" x14ac:dyDescent="0.2">
      <c r="AC2897" s="50">
        <v>-21.050000000005799</v>
      </c>
      <c r="AU2897" s="201">
        <v>0.28949999999999998</v>
      </c>
    </row>
    <row r="2898" spans="29:47" x14ac:dyDescent="0.2">
      <c r="AC2898" s="50">
        <v>-21.040000000005801</v>
      </c>
      <c r="AU2898" s="201">
        <v>0.28960000000000002</v>
      </c>
    </row>
    <row r="2899" spans="29:47" x14ac:dyDescent="0.2">
      <c r="AC2899" s="50">
        <v>-21.030000000005799</v>
      </c>
      <c r="AU2899" s="201">
        <v>0.28970000000000001</v>
      </c>
    </row>
    <row r="2900" spans="29:47" x14ac:dyDescent="0.2">
      <c r="AC2900" s="50">
        <v>-21.020000000005801</v>
      </c>
      <c r="AU2900" s="201">
        <v>0.2898</v>
      </c>
    </row>
    <row r="2901" spans="29:47" x14ac:dyDescent="0.2">
      <c r="AC2901" s="50">
        <v>-21.0100000000058</v>
      </c>
      <c r="AU2901" s="201">
        <v>0.28989999999999999</v>
      </c>
    </row>
    <row r="2902" spans="29:47" x14ac:dyDescent="0.2">
      <c r="AC2902" s="50">
        <v>-21.000000000005802</v>
      </c>
      <c r="AU2902" s="201">
        <v>0.28999999999999998</v>
      </c>
    </row>
    <row r="2903" spans="29:47" x14ac:dyDescent="0.2">
      <c r="AC2903" s="50">
        <v>-20.9900000000058</v>
      </c>
      <c r="AU2903" s="201">
        <v>0.29010000000000002</v>
      </c>
    </row>
    <row r="2904" spans="29:47" x14ac:dyDescent="0.2">
      <c r="AC2904" s="50">
        <v>-20.980000000005798</v>
      </c>
      <c r="AU2904" s="201">
        <v>0.29020000000000001</v>
      </c>
    </row>
    <row r="2905" spans="29:47" x14ac:dyDescent="0.2">
      <c r="AC2905" s="50">
        <v>-20.9700000000058</v>
      </c>
      <c r="AU2905" s="201">
        <v>0.2903</v>
      </c>
    </row>
    <row r="2906" spans="29:47" x14ac:dyDescent="0.2">
      <c r="AC2906" s="50">
        <v>-20.960000000005799</v>
      </c>
      <c r="AU2906" s="201">
        <v>0.29039999999999999</v>
      </c>
    </row>
    <row r="2907" spans="29:47" x14ac:dyDescent="0.2">
      <c r="AC2907" s="50">
        <v>-20.950000000005801</v>
      </c>
      <c r="AU2907" s="201">
        <v>0.29049999999999998</v>
      </c>
    </row>
    <row r="2908" spans="29:47" x14ac:dyDescent="0.2">
      <c r="AC2908" s="50">
        <v>-20.940000000005799</v>
      </c>
      <c r="AU2908" s="201">
        <v>0.29060000000000002</v>
      </c>
    </row>
    <row r="2909" spans="29:47" x14ac:dyDescent="0.2">
      <c r="AC2909" s="50">
        <v>-20.930000000005801</v>
      </c>
      <c r="AU2909" s="201">
        <v>0.29070000000000001</v>
      </c>
    </row>
    <row r="2910" spans="29:47" x14ac:dyDescent="0.2">
      <c r="AC2910" s="50">
        <v>-20.9200000000058</v>
      </c>
      <c r="AU2910" s="201">
        <v>0.2908</v>
      </c>
    </row>
    <row r="2911" spans="29:47" x14ac:dyDescent="0.2">
      <c r="AC2911" s="50">
        <v>-20.910000000005802</v>
      </c>
      <c r="AU2911" s="201">
        <v>0.29089999999999999</v>
      </c>
    </row>
    <row r="2912" spans="29:47" x14ac:dyDescent="0.2">
      <c r="AC2912" s="50">
        <v>-20.9000000000058</v>
      </c>
      <c r="AU2912" s="201">
        <v>0.29099999999999998</v>
      </c>
    </row>
    <row r="2913" spans="29:47" x14ac:dyDescent="0.2">
      <c r="AC2913" s="50">
        <v>-20.890000000005799</v>
      </c>
      <c r="AU2913" s="201">
        <v>0.29110000000000003</v>
      </c>
    </row>
    <row r="2914" spans="29:47" x14ac:dyDescent="0.2">
      <c r="AC2914" s="50">
        <v>-20.880000000005801</v>
      </c>
      <c r="AU2914" s="201">
        <v>0.29120000000000001</v>
      </c>
    </row>
    <row r="2915" spans="29:47" x14ac:dyDescent="0.2">
      <c r="AC2915" s="50">
        <v>-20.870000000005799</v>
      </c>
      <c r="AU2915" s="201">
        <v>0.2913</v>
      </c>
    </row>
    <row r="2916" spans="29:47" x14ac:dyDescent="0.2">
      <c r="AC2916" s="50">
        <v>-20.860000000005801</v>
      </c>
      <c r="AU2916" s="201">
        <v>0.29139999999999999</v>
      </c>
    </row>
    <row r="2917" spans="29:47" x14ac:dyDescent="0.2">
      <c r="AC2917" s="50">
        <v>-20.850000000005799</v>
      </c>
      <c r="AU2917" s="201">
        <v>0.29149999999999998</v>
      </c>
    </row>
    <row r="2918" spans="29:47" x14ac:dyDescent="0.2">
      <c r="AC2918" s="50">
        <v>-20.840000000005801</v>
      </c>
      <c r="AU2918" s="201">
        <v>0.29160000000000003</v>
      </c>
    </row>
    <row r="2919" spans="29:47" x14ac:dyDescent="0.2">
      <c r="AC2919" s="50">
        <v>-20.8300000000058</v>
      </c>
      <c r="AU2919" s="201">
        <v>0.29170000000000001</v>
      </c>
    </row>
    <row r="2920" spans="29:47" x14ac:dyDescent="0.2">
      <c r="AC2920" s="50">
        <v>-20.820000000005798</v>
      </c>
      <c r="AU2920" s="201">
        <v>0.2918</v>
      </c>
    </row>
    <row r="2921" spans="29:47" x14ac:dyDescent="0.2">
      <c r="AC2921" s="50">
        <v>-20.8100000000058</v>
      </c>
      <c r="AU2921" s="201">
        <v>0.29189999999999999</v>
      </c>
    </row>
    <row r="2922" spans="29:47" x14ac:dyDescent="0.2">
      <c r="AC2922" s="50">
        <v>-20.800000000005799</v>
      </c>
      <c r="AU2922" s="201">
        <v>0.29199999999999998</v>
      </c>
    </row>
    <row r="2923" spans="29:47" x14ac:dyDescent="0.2">
      <c r="AC2923" s="50">
        <v>-20.790000000005801</v>
      </c>
      <c r="AU2923" s="201">
        <v>0.29210000000000003</v>
      </c>
    </row>
    <row r="2924" spans="29:47" x14ac:dyDescent="0.2">
      <c r="AC2924" s="50">
        <v>-20.780000000005799</v>
      </c>
      <c r="AU2924" s="201">
        <v>0.29220000000000002</v>
      </c>
    </row>
    <row r="2925" spans="29:47" x14ac:dyDescent="0.2">
      <c r="AC2925" s="50">
        <v>-20.770000000005801</v>
      </c>
      <c r="AU2925" s="201">
        <v>0.2923</v>
      </c>
    </row>
    <row r="2926" spans="29:47" x14ac:dyDescent="0.2">
      <c r="AC2926" s="50">
        <v>-20.7600000000058</v>
      </c>
      <c r="AU2926" s="201">
        <v>0.29239999999999999</v>
      </c>
    </row>
    <row r="2927" spans="29:47" x14ac:dyDescent="0.2">
      <c r="AC2927" s="50">
        <v>-20.750000000005802</v>
      </c>
      <c r="AU2927" s="201">
        <v>0.29249999999999998</v>
      </c>
    </row>
    <row r="2928" spans="29:47" x14ac:dyDescent="0.2">
      <c r="AC2928" s="50">
        <v>-20.7400000000058</v>
      </c>
      <c r="AU2928" s="201">
        <v>0.29260000000000003</v>
      </c>
    </row>
    <row r="2929" spans="29:47" x14ac:dyDescent="0.2">
      <c r="AC2929" s="50">
        <v>-20.730000000005798</v>
      </c>
      <c r="AU2929" s="201">
        <v>0.29270000000000002</v>
      </c>
    </row>
    <row r="2930" spans="29:47" x14ac:dyDescent="0.2">
      <c r="AC2930" s="50">
        <v>-20.7200000000058</v>
      </c>
      <c r="AU2930" s="201">
        <v>0.2928</v>
      </c>
    </row>
    <row r="2931" spans="29:47" x14ac:dyDescent="0.2">
      <c r="AC2931" s="50">
        <v>-20.710000000005799</v>
      </c>
      <c r="AU2931" s="201">
        <v>0.29289999999999999</v>
      </c>
    </row>
    <row r="2932" spans="29:47" x14ac:dyDescent="0.2">
      <c r="AC2932" s="50">
        <v>-20.700000000005801</v>
      </c>
      <c r="AU2932" s="201">
        <v>0.29299999999999998</v>
      </c>
    </row>
    <row r="2933" spans="29:47" x14ac:dyDescent="0.2">
      <c r="AC2933" s="50">
        <v>-20.690000000005799</v>
      </c>
      <c r="AU2933" s="201">
        <v>0.29310000000000003</v>
      </c>
    </row>
    <row r="2934" spans="29:47" x14ac:dyDescent="0.2">
      <c r="AC2934" s="50">
        <v>-20.680000000005801</v>
      </c>
      <c r="AU2934" s="201">
        <v>0.29320000000000002</v>
      </c>
    </row>
    <row r="2935" spans="29:47" x14ac:dyDescent="0.2">
      <c r="AC2935" s="50">
        <v>-20.6700000000058</v>
      </c>
      <c r="AU2935" s="201">
        <v>0.29330000000000001</v>
      </c>
    </row>
    <row r="2936" spans="29:47" x14ac:dyDescent="0.2">
      <c r="AC2936" s="50">
        <v>-20.660000000005802</v>
      </c>
      <c r="AU2936" s="201">
        <v>0.29339999999999999</v>
      </c>
    </row>
    <row r="2937" spans="29:47" x14ac:dyDescent="0.2">
      <c r="AC2937" s="50">
        <v>-20.6500000000058</v>
      </c>
      <c r="AU2937" s="201">
        <v>0.29349999999999998</v>
      </c>
    </row>
    <row r="2938" spans="29:47" x14ac:dyDescent="0.2">
      <c r="AC2938" s="50">
        <v>-20.640000000005799</v>
      </c>
      <c r="AU2938" s="201">
        <v>0.29360000000000003</v>
      </c>
    </row>
    <row r="2939" spans="29:47" x14ac:dyDescent="0.2">
      <c r="AC2939" s="50">
        <v>-20.630000000005801</v>
      </c>
      <c r="AU2939" s="201">
        <v>0.29370000000000002</v>
      </c>
    </row>
    <row r="2940" spans="29:47" x14ac:dyDescent="0.2">
      <c r="AC2940" s="50">
        <v>-20.620000000005799</v>
      </c>
      <c r="AU2940" s="201">
        <v>0.29380000000000001</v>
      </c>
    </row>
    <row r="2941" spans="29:47" x14ac:dyDescent="0.2">
      <c r="AC2941" s="50">
        <v>-20.610000000005801</v>
      </c>
      <c r="AU2941" s="201">
        <v>0.29389999999999999</v>
      </c>
    </row>
    <row r="2942" spans="29:47" x14ac:dyDescent="0.2">
      <c r="AC2942" s="50">
        <v>-20.600000000005799</v>
      </c>
      <c r="AU2942" s="201">
        <v>0.29399999999999998</v>
      </c>
    </row>
    <row r="2943" spans="29:47" x14ac:dyDescent="0.2">
      <c r="AC2943" s="50">
        <v>-20.590000000005901</v>
      </c>
      <c r="AU2943" s="201">
        <v>0.29409999999999997</v>
      </c>
    </row>
    <row r="2944" spans="29:47" x14ac:dyDescent="0.2">
      <c r="AC2944" s="50">
        <v>-20.580000000005899</v>
      </c>
      <c r="AU2944" s="201">
        <v>0.29420000000000002</v>
      </c>
    </row>
    <row r="2945" spans="29:47" x14ac:dyDescent="0.2">
      <c r="AC2945" s="50">
        <v>-20.570000000005901</v>
      </c>
      <c r="AU2945" s="201">
        <v>0.29430000000000001</v>
      </c>
    </row>
    <row r="2946" spans="29:47" x14ac:dyDescent="0.2">
      <c r="AC2946" s="50">
        <v>-20.5600000000059</v>
      </c>
      <c r="AU2946" s="201">
        <v>0.2944</v>
      </c>
    </row>
    <row r="2947" spans="29:47" x14ac:dyDescent="0.2">
      <c r="AC2947" s="50">
        <v>-20.550000000005902</v>
      </c>
      <c r="AU2947" s="201">
        <v>0.29449999999999998</v>
      </c>
    </row>
    <row r="2948" spans="29:47" x14ac:dyDescent="0.2">
      <c r="AC2948" s="50">
        <v>-20.5400000000059</v>
      </c>
      <c r="AU2948" s="201">
        <v>0.29459999999999997</v>
      </c>
    </row>
    <row r="2949" spans="29:47" x14ac:dyDescent="0.2">
      <c r="AC2949" s="50">
        <v>-20.530000000005899</v>
      </c>
      <c r="AU2949" s="201">
        <v>0.29470000000000002</v>
      </c>
    </row>
    <row r="2950" spans="29:47" x14ac:dyDescent="0.2">
      <c r="AC2950" s="50">
        <v>-20.520000000005901</v>
      </c>
      <c r="AU2950" s="201">
        <v>0.29480000000000001</v>
      </c>
    </row>
    <row r="2951" spans="29:47" x14ac:dyDescent="0.2">
      <c r="AC2951" s="50">
        <v>-20.510000000005899</v>
      </c>
      <c r="AU2951" s="201">
        <v>0.2949</v>
      </c>
    </row>
    <row r="2952" spans="29:47" x14ac:dyDescent="0.2">
      <c r="AC2952" s="50">
        <v>-20.500000000005901</v>
      </c>
      <c r="AU2952" s="201">
        <v>0.29499999999999998</v>
      </c>
    </row>
    <row r="2953" spans="29:47" x14ac:dyDescent="0.2">
      <c r="AC2953" s="50">
        <v>-20.490000000005899</v>
      </c>
      <c r="AU2953" s="201">
        <v>0.29509999999999997</v>
      </c>
    </row>
    <row r="2954" spans="29:47" x14ac:dyDescent="0.2">
      <c r="AC2954" s="50">
        <v>-20.480000000005901</v>
      </c>
      <c r="AU2954" s="201">
        <v>0.29520000000000002</v>
      </c>
    </row>
    <row r="2955" spans="29:47" x14ac:dyDescent="0.2">
      <c r="AC2955" s="50">
        <v>-20.4700000000059</v>
      </c>
      <c r="AU2955" s="201">
        <v>0.29530000000000001</v>
      </c>
    </row>
    <row r="2956" spans="29:47" x14ac:dyDescent="0.2">
      <c r="AC2956" s="50">
        <v>-20.460000000005898</v>
      </c>
      <c r="AU2956" s="201">
        <v>0.2954</v>
      </c>
    </row>
    <row r="2957" spans="29:47" x14ac:dyDescent="0.2">
      <c r="AC2957" s="50">
        <v>-20.4500000000059</v>
      </c>
      <c r="AU2957" s="201">
        <v>0.29549999999999998</v>
      </c>
    </row>
    <row r="2958" spans="29:47" x14ac:dyDescent="0.2">
      <c r="AC2958" s="50">
        <v>-20.440000000005899</v>
      </c>
      <c r="AU2958" s="201">
        <v>0.29559999999999997</v>
      </c>
    </row>
    <row r="2959" spans="29:47" x14ac:dyDescent="0.2">
      <c r="AC2959" s="50">
        <v>-20.430000000005901</v>
      </c>
      <c r="AU2959" s="201">
        <v>0.29570000000000002</v>
      </c>
    </row>
    <row r="2960" spans="29:47" x14ac:dyDescent="0.2">
      <c r="AC2960" s="50">
        <v>-20.420000000005899</v>
      </c>
      <c r="AU2960" s="201">
        <v>0.29580000000000001</v>
      </c>
    </row>
    <row r="2961" spans="29:47" x14ac:dyDescent="0.2">
      <c r="AC2961" s="50">
        <v>-20.410000000005901</v>
      </c>
      <c r="AU2961" s="201">
        <v>0.2959</v>
      </c>
    </row>
    <row r="2962" spans="29:47" x14ac:dyDescent="0.2">
      <c r="AC2962" s="50">
        <v>-20.4000000000059</v>
      </c>
      <c r="AU2962" s="201">
        <v>0.29599999999999999</v>
      </c>
    </row>
    <row r="2963" spans="29:47" x14ac:dyDescent="0.2">
      <c r="AC2963" s="50">
        <v>-20.390000000005902</v>
      </c>
      <c r="AU2963" s="201">
        <v>0.29609999999999997</v>
      </c>
    </row>
    <row r="2964" spans="29:47" x14ac:dyDescent="0.2">
      <c r="AC2964" s="50">
        <v>-20.3800000000059</v>
      </c>
      <c r="AU2964" s="201">
        <v>0.29620000000000002</v>
      </c>
    </row>
    <row r="2965" spans="29:47" x14ac:dyDescent="0.2">
      <c r="AC2965" s="50">
        <v>-20.370000000005898</v>
      </c>
      <c r="AU2965" s="201">
        <v>0.29630000000000001</v>
      </c>
    </row>
    <row r="2966" spans="29:47" x14ac:dyDescent="0.2">
      <c r="AC2966" s="50">
        <v>-20.3600000000059</v>
      </c>
      <c r="AU2966" s="201">
        <v>0.2964</v>
      </c>
    </row>
    <row r="2967" spans="29:47" x14ac:dyDescent="0.2">
      <c r="AC2967" s="50">
        <v>-20.350000000005899</v>
      </c>
      <c r="AU2967" s="201">
        <v>0.29649999999999999</v>
      </c>
    </row>
    <row r="2968" spans="29:47" x14ac:dyDescent="0.2">
      <c r="AC2968" s="50">
        <v>-20.340000000005901</v>
      </c>
      <c r="AU2968" s="201">
        <v>0.29659999999999997</v>
      </c>
    </row>
    <row r="2969" spans="29:47" x14ac:dyDescent="0.2">
      <c r="AC2969" s="50">
        <v>-20.330000000005899</v>
      </c>
      <c r="AU2969" s="201">
        <v>0.29670000000000002</v>
      </c>
    </row>
    <row r="2970" spans="29:47" x14ac:dyDescent="0.2">
      <c r="AC2970" s="50">
        <v>-20.320000000005901</v>
      </c>
      <c r="AU2970" s="201">
        <v>0.29680000000000001</v>
      </c>
    </row>
    <row r="2971" spans="29:47" x14ac:dyDescent="0.2">
      <c r="AC2971" s="50">
        <v>-20.3100000000059</v>
      </c>
      <c r="AU2971" s="201">
        <v>0.2969</v>
      </c>
    </row>
    <row r="2972" spans="29:47" x14ac:dyDescent="0.2">
      <c r="AC2972" s="50">
        <v>-20.300000000005902</v>
      </c>
      <c r="AU2972" s="201">
        <v>0.29699999999999999</v>
      </c>
    </row>
    <row r="2973" spans="29:47" x14ac:dyDescent="0.2">
      <c r="AC2973" s="50">
        <v>-20.2900000000059</v>
      </c>
      <c r="AU2973" s="201">
        <v>0.29709999999999998</v>
      </c>
    </row>
    <row r="2974" spans="29:47" x14ac:dyDescent="0.2">
      <c r="AC2974" s="50">
        <v>-20.280000000005899</v>
      </c>
      <c r="AU2974" s="201">
        <v>0.29720000000000002</v>
      </c>
    </row>
    <row r="2975" spans="29:47" x14ac:dyDescent="0.2">
      <c r="AC2975" s="50">
        <v>-20.270000000005901</v>
      </c>
      <c r="AU2975" s="201">
        <v>0.29730000000000001</v>
      </c>
    </row>
    <row r="2976" spans="29:47" x14ac:dyDescent="0.2">
      <c r="AC2976" s="50">
        <v>-20.260000000005899</v>
      </c>
      <c r="AU2976" s="201">
        <v>0.2974</v>
      </c>
    </row>
    <row r="2977" spans="29:47" x14ac:dyDescent="0.2">
      <c r="AC2977" s="50">
        <v>-20.250000000005901</v>
      </c>
      <c r="AU2977" s="201">
        <v>0.29749999999999999</v>
      </c>
    </row>
    <row r="2978" spans="29:47" x14ac:dyDescent="0.2">
      <c r="AC2978" s="50">
        <v>-20.240000000005899</v>
      </c>
      <c r="AU2978" s="201">
        <v>0.29759999999999998</v>
      </c>
    </row>
    <row r="2979" spans="29:47" x14ac:dyDescent="0.2">
      <c r="AC2979" s="50">
        <v>-20.230000000005901</v>
      </c>
      <c r="AU2979" s="201">
        <v>0.29770000000000002</v>
      </c>
    </row>
    <row r="2980" spans="29:47" x14ac:dyDescent="0.2">
      <c r="AC2980" s="50">
        <v>-20.2200000000059</v>
      </c>
      <c r="AU2980" s="201">
        <v>0.29780000000000001</v>
      </c>
    </row>
    <row r="2981" spans="29:47" x14ac:dyDescent="0.2">
      <c r="AC2981" s="50">
        <v>-20.210000000005898</v>
      </c>
      <c r="AU2981" s="201">
        <v>0.2979</v>
      </c>
    </row>
    <row r="2982" spans="29:47" x14ac:dyDescent="0.2">
      <c r="AC2982" s="50">
        <v>-20.2000000000059</v>
      </c>
      <c r="AU2982" s="201">
        <v>0.29799999999999999</v>
      </c>
    </row>
    <row r="2983" spans="29:47" x14ac:dyDescent="0.2">
      <c r="AC2983" s="50">
        <v>-20.190000000005899</v>
      </c>
      <c r="AU2983" s="201">
        <v>0.29809999999999998</v>
      </c>
    </row>
    <row r="2984" spans="29:47" x14ac:dyDescent="0.2">
      <c r="AC2984" s="50">
        <v>-20.180000000005901</v>
      </c>
      <c r="AU2984" s="201">
        <v>0.29820000000000002</v>
      </c>
    </row>
    <row r="2985" spans="29:47" x14ac:dyDescent="0.2">
      <c r="AC2985" s="50">
        <v>-20.170000000005899</v>
      </c>
      <c r="AU2985" s="201">
        <v>0.29830000000000001</v>
      </c>
    </row>
    <row r="2986" spans="29:47" x14ac:dyDescent="0.2">
      <c r="AC2986" s="50">
        <v>-20.160000000005901</v>
      </c>
      <c r="AU2986" s="201">
        <v>0.2984</v>
      </c>
    </row>
    <row r="2987" spans="29:47" x14ac:dyDescent="0.2">
      <c r="AC2987" s="50">
        <v>-20.1500000000059</v>
      </c>
      <c r="AU2987" s="201">
        <v>0.29849999999999999</v>
      </c>
    </row>
    <row r="2988" spans="29:47" x14ac:dyDescent="0.2">
      <c r="AC2988" s="50">
        <v>-20.140000000005902</v>
      </c>
      <c r="AU2988" s="201">
        <v>0.29859999999999998</v>
      </c>
    </row>
    <row r="2989" spans="29:47" x14ac:dyDescent="0.2">
      <c r="AC2989" s="50">
        <v>-20.1300000000059</v>
      </c>
      <c r="AU2989" s="201">
        <v>0.29870000000000002</v>
      </c>
    </row>
    <row r="2990" spans="29:47" x14ac:dyDescent="0.2">
      <c r="AC2990" s="50">
        <v>-20.120000000005898</v>
      </c>
      <c r="AU2990" s="201">
        <v>0.29880000000000001</v>
      </c>
    </row>
    <row r="2991" spans="29:47" x14ac:dyDescent="0.2">
      <c r="AC2991" s="50">
        <v>-20.1100000000059</v>
      </c>
      <c r="AU2991" s="201">
        <v>0.2989</v>
      </c>
    </row>
    <row r="2992" spans="29:47" x14ac:dyDescent="0.2">
      <c r="AC2992" s="50">
        <v>-20.100000000005899</v>
      </c>
      <c r="AU2992" s="201">
        <v>0.29899999999999999</v>
      </c>
    </row>
    <row r="2993" spans="29:47" x14ac:dyDescent="0.2">
      <c r="AC2993" s="50">
        <v>-20.090000000006</v>
      </c>
      <c r="AU2993" s="201">
        <v>0.29909999999999998</v>
      </c>
    </row>
    <row r="2994" spans="29:47" x14ac:dyDescent="0.2">
      <c r="AC2994" s="50">
        <v>-20.080000000005999</v>
      </c>
      <c r="AU2994" s="201">
        <v>0.29920000000000002</v>
      </c>
    </row>
    <row r="2995" spans="29:47" x14ac:dyDescent="0.2">
      <c r="AC2995" s="50">
        <v>-20.070000000006001</v>
      </c>
      <c r="AU2995" s="201">
        <v>0.29930000000000001</v>
      </c>
    </row>
    <row r="2996" spans="29:47" x14ac:dyDescent="0.2">
      <c r="AC2996" s="50">
        <v>-20.060000000005999</v>
      </c>
      <c r="AU2996" s="201">
        <v>0.2994</v>
      </c>
    </row>
    <row r="2997" spans="29:47" x14ac:dyDescent="0.2">
      <c r="AC2997" s="50">
        <v>-20.050000000006001</v>
      </c>
      <c r="AU2997" s="201">
        <v>0.29949999999999999</v>
      </c>
    </row>
    <row r="2998" spans="29:47" x14ac:dyDescent="0.2">
      <c r="AC2998" s="50">
        <v>-20.040000000006</v>
      </c>
      <c r="AU2998" s="201">
        <v>0.29959999999999998</v>
      </c>
    </row>
    <row r="2999" spans="29:47" x14ac:dyDescent="0.2">
      <c r="AC2999" s="50">
        <v>-20.030000000006002</v>
      </c>
      <c r="AU2999" s="201">
        <v>0.29970000000000002</v>
      </c>
    </row>
    <row r="3000" spans="29:47" x14ac:dyDescent="0.2">
      <c r="AC3000" s="50">
        <v>-20.020000000006</v>
      </c>
      <c r="AU3000" s="201">
        <v>0.29980000000000001</v>
      </c>
    </row>
    <row r="3001" spans="29:47" x14ac:dyDescent="0.2">
      <c r="AC3001" s="50">
        <v>-20.010000000005999</v>
      </c>
      <c r="AU3001" s="201">
        <v>0.2999</v>
      </c>
    </row>
    <row r="3002" spans="29:47" x14ac:dyDescent="0.2">
      <c r="AC3002" s="50">
        <v>-20.000000000006001</v>
      </c>
      <c r="AU3002" s="201">
        <v>0.3</v>
      </c>
    </row>
    <row r="3003" spans="29:47" x14ac:dyDescent="0.2">
      <c r="AC3003" s="50">
        <v>-19.990000000005999</v>
      </c>
      <c r="AU3003" s="201">
        <v>0.30009999999999998</v>
      </c>
    </row>
    <row r="3004" spans="29:47" x14ac:dyDescent="0.2">
      <c r="AC3004" s="50">
        <v>-19.980000000006001</v>
      </c>
      <c r="AU3004" s="201">
        <v>0.30020000000000002</v>
      </c>
    </row>
    <row r="3005" spans="29:47" x14ac:dyDescent="0.2">
      <c r="AC3005" s="50">
        <v>-19.970000000005999</v>
      </c>
      <c r="AU3005" s="201">
        <v>0.30030000000000001</v>
      </c>
    </row>
    <row r="3006" spans="29:47" x14ac:dyDescent="0.2">
      <c r="AC3006" s="50">
        <v>-19.960000000006001</v>
      </c>
      <c r="AU3006" s="201">
        <v>0.3004</v>
      </c>
    </row>
    <row r="3007" spans="29:47" x14ac:dyDescent="0.2">
      <c r="AC3007" s="50">
        <v>-19.950000000006</v>
      </c>
      <c r="AU3007" s="201">
        <v>0.30049999999999999</v>
      </c>
    </row>
    <row r="3008" spans="29:47" x14ac:dyDescent="0.2">
      <c r="AC3008" s="50">
        <v>-19.940000000005998</v>
      </c>
      <c r="AU3008" s="201">
        <v>0.30059999999999998</v>
      </c>
    </row>
    <row r="3009" spans="29:47" x14ac:dyDescent="0.2">
      <c r="AC3009" s="50">
        <v>-19.930000000006</v>
      </c>
      <c r="AU3009" s="201">
        <v>0.30070000000000002</v>
      </c>
    </row>
    <row r="3010" spans="29:47" x14ac:dyDescent="0.2">
      <c r="AC3010" s="50">
        <v>-19.920000000005999</v>
      </c>
      <c r="AU3010" s="201">
        <v>0.30080000000000001</v>
      </c>
    </row>
    <row r="3011" spans="29:47" x14ac:dyDescent="0.2">
      <c r="AC3011" s="50">
        <v>-19.910000000006001</v>
      </c>
      <c r="AU3011" s="201">
        <v>0.3009</v>
      </c>
    </row>
    <row r="3012" spans="29:47" x14ac:dyDescent="0.2">
      <c r="AC3012" s="50">
        <v>-19.900000000005999</v>
      </c>
      <c r="AU3012" s="201">
        <v>0.30099999999999999</v>
      </c>
    </row>
    <row r="3013" spans="29:47" x14ac:dyDescent="0.2">
      <c r="AC3013" s="50">
        <v>-19.890000000006001</v>
      </c>
      <c r="AU3013" s="201">
        <v>0.30109999999999998</v>
      </c>
    </row>
    <row r="3014" spans="29:47" x14ac:dyDescent="0.2">
      <c r="AC3014" s="50">
        <v>-19.880000000006</v>
      </c>
      <c r="AU3014" s="201">
        <v>0.30120000000000002</v>
      </c>
    </row>
    <row r="3015" spans="29:47" x14ac:dyDescent="0.2">
      <c r="AC3015" s="50">
        <v>-19.870000000006002</v>
      </c>
      <c r="AU3015" s="201">
        <v>0.30130000000000001</v>
      </c>
    </row>
    <row r="3016" spans="29:47" x14ac:dyDescent="0.2">
      <c r="AC3016" s="50">
        <v>-19.860000000006</v>
      </c>
      <c r="AU3016" s="201">
        <v>0.3014</v>
      </c>
    </row>
    <row r="3017" spans="29:47" x14ac:dyDescent="0.2">
      <c r="AC3017" s="50">
        <v>-19.850000000005998</v>
      </c>
      <c r="AU3017" s="201">
        <v>0.30149999999999999</v>
      </c>
    </row>
    <row r="3018" spans="29:47" x14ac:dyDescent="0.2">
      <c r="AC3018" s="50">
        <v>-19.840000000006</v>
      </c>
      <c r="AU3018" s="201">
        <v>0.30159999999999998</v>
      </c>
    </row>
    <row r="3019" spans="29:47" x14ac:dyDescent="0.2">
      <c r="AC3019" s="50">
        <v>-19.830000000005999</v>
      </c>
      <c r="AU3019" s="201">
        <v>0.30170000000000002</v>
      </c>
    </row>
    <row r="3020" spans="29:47" x14ac:dyDescent="0.2">
      <c r="AC3020" s="50">
        <v>-19.820000000006001</v>
      </c>
      <c r="AU3020" s="201">
        <v>0.30180000000000001</v>
      </c>
    </row>
    <row r="3021" spans="29:47" x14ac:dyDescent="0.2">
      <c r="AC3021" s="50">
        <v>-19.810000000005999</v>
      </c>
      <c r="AU3021" s="201">
        <v>0.3019</v>
      </c>
    </row>
    <row r="3022" spans="29:47" x14ac:dyDescent="0.2">
      <c r="AC3022" s="50">
        <v>-19.800000000006001</v>
      </c>
      <c r="AU3022" s="201">
        <v>0.30199999999999999</v>
      </c>
    </row>
    <row r="3023" spans="29:47" x14ac:dyDescent="0.2">
      <c r="AC3023" s="50">
        <v>-19.790000000006</v>
      </c>
      <c r="AU3023" s="201">
        <v>0.30209999999999998</v>
      </c>
    </row>
    <row r="3024" spans="29:47" x14ac:dyDescent="0.2">
      <c r="AC3024" s="50">
        <v>-19.780000000006002</v>
      </c>
      <c r="AU3024" s="201">
        <v>0.30220000000000002</v>
      </c>
    </row>
    <row r="3025" spans="29:47" x14ac:dyDescent="0.2">
      <c r="AC3025" s="50">
        <v>-19.770000000006</v>
      </c>
      <c r="AU3025" s="201">
        <v>0.30230000000000001</v>
      </c>
    </row>
    <row r="3026" spans="29:47" x14ac:dyDescent="0.2">
      <c r="AC3026" s="50">
        <v>-19.760000000005999</v>
      </c>
      <c r="AU3026" s="201">
        <v>0.3024</v>
      </c>
    </row>
    <row r="3027" spans="29:47" x14ac:dyDescent="0.2">
      <c r="AC3027" s="50">
        <v>-19.750000000006001</v>
      </c>
      <c r="AU3027" s="201">
        <v>0.30249999999999999</v>
      </c>
    </row>
    <row r="3028" spans="29:47" x14ac:dyDescent="0.2">
      <c r="AC3028" s="50">
        <v>-19.740000000005999</v>
      </c>
      <c r="AU3028" s="201">
        <v>0.30259999999999998</v>
      </c>
    </row>
    <row r="3029" spans="29:47" x14ac:dyDescent="0.2">
      <c r="AC3029" s="50">
        <v>-19.730000000006001</v>
      </c>
      <c r="AU3029" s="201">
        <v>0.30270000000000002</v>
      </c>
    </row>
    <row r="3030" spans="29:47" x14ac:dyDescent="0.2">
      <c r="AC3030" s="50">
        <v>-19.720000000005999</v>
      </c>
      <c r="AU3030" s="201">
        <v>0.30280000000000001</v>
      </c>
    </row>
    <row r="3031" spans="29:47" x14ac:dyDescent="0.2">
      <c r="AC3031" s="50">
        <v>-19.710000000006001</v>
      </c>
      <c r="AU3031" s="201">
        <v>0.3029</v>
      </c>
    </row>
    <row r="3032" spans="29:47" x14ac:dyDescent="0.2">
      <c r="AC3032" s="50">
        <v>-19.700000000006</v>
      </c>
      <c r="AU3032" s="201">
        <v>0.30299999999999999</v>
      </c>
    </row>
    <row r="3033" spans="29:47" x14ac:dyDescent="0.2">
      <c r="AC3033" s="50">
        <v>-19.690000000005998</v>
      </c>
      <c r="AU3033" s="201">
        <v>0.30309999999999998</v>
      </c>
    </row>
    <row r="3034" spans="29:47" x14ac:dyDescent="0.2">
      <c r="AC3034" s="50">
        <v>-19.680000000006</v>
      </c>
      <c r="AU3034" s="201">
        <v>0.30320000000000003</v>
      </c>
    </row>
    <row r="3035" spans="29:47" x14ac:dyDescent="0.2">
      <c r="AC3035" s="50">
        <v>-19.670000000005999</v>
      </c>
      <c r="AU3035" s="201">
        <v>0.30330000000000001</v>
      </c>
    </row>
    <row r="3036" spans="29:47" x14ac:dyDescent="0.2">
      <c r="AC3036" s="50">
        <v>-19.660000000006001</v>
      </c>
      <c r="AU3036" s="201">
        <v>0.3034</v>
      </c>
    </row>
    <row r="3037" spans="29:47" x14ac:dyDescent="0.2">
      <c r="AC3037" s="50">
        <v>-19.650000000005999</v>
      </c>
      <c r="AU3037" s="201">
        <v>0.30349999999999999</v>
      </c>
    </row>
    <row r="3038" spans="29:47" x14ac:dyDescent="0.2">
      <c r="AC3038" s="50">
        <v>-19.640000000006001</v>
      </c>
      <c r="AU3038" s="201">
        <v>0.30359999999999998</v>
      </c>
    </row>
    <row r="3039" spans="29:47" x14ac:dyDescent="0.2">
      <c r="AC3039" s="50">
        <v>-19.630000000006</v>
      </c>
      <c r="AU3039" s="201">
        <v>0.30370000000000003</v>
      </c>
    </row>
    <row r="3040" spans="29:47" x14ac:dyDescent="0.2">
      <c r="AC3040" s="50">
        <v>-19.620000000006002</v>
      </c>
      <c r="AU3040" s="201">
        <v>0.30380000000000001</v>
      </c>
    </row>
    <row r="3041" spans="29:47" x14ac:dyDescent="0.2">
      <c r="AC3041" s="50">
        <v>-19.610000000006</v>
      </c>
      <c r="AU3041" s="201">
        <v>0.3039</v>
      </c>
    </row>
    <row r="3042" spans="29:47" x14ac:dyDescent="0.2">
      <c r="AC3042" s="50">
        <v>-19.600000000005998</v>
      </c>
      <c r="AU3042" s="201">
        <v>0.30399999999999999</v>
      </c>
    </row>
    <row r="3043" spans="29:47" x14ac:dyDescent="0.2">
      <c r="AC3043" s="50">
        <v>-19.5900000000061</v>
      </c>
      <c r="AU3043" s="201">
        <v>0.30409999999999998</v>
      </c>
    </row>
    <row r="3044" spans="29:47" x14ac:dyDescent="0.2">
      <c r="AC3044" s="50">
        <v>-19.580000000006098</v>
      </c>
      <c r="AU3044" s="201">
        <v>0.30420000000000003</v>
      </c>
    </row>
    <row r="3045" spans="29:47" x14ac:dyDescent="0.2">
      <c r="AC3045" s="50">
        <v>-19.5700000000061</v>
      </c>
      <c r="AU3045" s="201">
        <v>0.30430000000000001</v>
      </c>
    </row>
    <row r="3046" spans="29:47" x14ac:dyDescent="0.2">
      <c r="AC3046" s="50">
        <v>-19.560000000006099</v>
      </c>
      <c r="AU3046" s="201">
        <v>0.3044</v>
      </c>
    </row>
    <row r="3047" spans="29:47" x14ac:dyDescent="0.2">
      <c r="AC3047" s="50">
        <v>-19.550000000006101</v>
      </c>
      <c r="AU3047" s="201">
        <v>0.30449999999999999</v>
      </c>
    </row>
    <row r="3048" spans="29:47" x14ac:dyDescent="0.2">
      <c r="AC3048" s="50">
        <v>-19.540000000006099</v>
      </c>
      <c r="AU3048" s="201">
        <v>0.30459999999999998</v>
      </c>
    </row>
    <row r="3049" spans="29:47" x14ac:dyDescent="0.2">
      <c r="AC3049" s="50">
        <v>-19.530000000006101</v>
      </c>
      <c r="AU3049" s="201">
        <v>0.30470000000000003</v>
      </c>
    </row>
    <row r="3050" spans="29:47" x14ac:dyDescent="0.2">
      <c r="AC3050" s="50">
        <v>-19.5200000000061</v>
      </c>
      <c r="AU3050" s="201">
        <v>0.30480000000000002</v>
      </c>
    </row>
    <row r="3051" spans="29:47" x14ac:dyDescent="0.2">
      <c r="AC3051" s="50">
        <v>-19.510000000006102</v>
      </c>
      <c r="AU3051" s="201">
        <v>0.3049</v>
      </c>
    </row>
    <row r="3052" spans="29:47" x14ac:dyDescent="0.2">
      <c r="AC3052" s="50">
        <v>-19.5000000000061</v>
      </c>
      <c r="AU3052" s="201">
        <v>0.30499999999999999</v>
      </c>
    </row>
    <row r="3053" spans="29:47" x14ac:dyDescent="0.2">
      <c r="AC3053" s="50">
        <v>-19.490000000006098</v>
      </c>
      <c r="AU3053" s="201">
        <v>0.30509999999999998</v>
      </c>
    </row>
    <row r="3054" spans="29:47" x14ac:dyDescent="0.2">
      <c r="AC3054" s="50">
        <v>-19.4800000000061</v>
      </c>
      <c r="AU3054" s="201">
        <v>0.30520000000000003</v>
      </c>
    </row>
    <row r="3055" spans="29:47" x14ac:dyDescent="0.2">
      <c r="AC3055" s="50">
        <v>-19.470000000006099</v>
      </c>
      <c r="AU3055" s="201">
        <v>0.30530000000000002</v>
      </c>
    </row>
    <row r="3056" spans="29:47" x14ac:dyDescent="0.2">
      <c r="AC3056" s="50">
        <v>-19.460000000006101</v>
      </c>
      <c r="AU3056" s="201">
        <v>0.3054</v>
      </c>
    </row>
    <row r="3057" spans="29:47" x14ac:dyDescent="0.2">
      <c r="AC3057" s="50">
        <v>-19.450000000006099</v>
      </c>
      <c r="AU3057" s="201">
        <v>0.30549999999999999</v>
      </c>
    </row>
    <row r="3058" spans="29:47" x14ac:dyDescent="0.2">
      <c r="AC3058" s="50">
        <v>-19.440000000006101</v>
      </c>
      <c r="AU3058" s="201">
        <v>0.30559999999999998</v>
      </c>
    </row>
    <row r="3059" spans="29:47" x14ac:dyDescent="0.2">
      <c r="AC3059" s="50">
        <v>-19.4300000000061</v>
      </c>
      <c r="AU3059" s="201">
        <v>0.30570000000000003</v>
      </c>
    </row>
    <row r="3060" spans="29:47" x14ac:dyDescent="0.2">
      <c r="AC3060" s="50">
        <v>-19.420000000006102</v>
      </c>
      <c r="AU3060" s="201">
        <v>0.30580000000000002</v>
      </c>
    </row>
    <row r="3061" spans="29:47" x14ac:dyDescent="0.2">
      <c r="AC3061" s="50">
        <v>-19.4100000000061</v>
      </c>
      <c r="AU3061" s="201">
        <v>0.30590000000000001</v>
      </c>
    </row>
    <row r="3062" spans="29:47" x14ac:dyDescent="0.2">
      <c r="AC3062" s="50">
        <v>-19.400000000006099</v>
      </c>
      <c r="AU3062" s="201">
        <v>0.30599999999999999</v>
      </c>
    </row>
    <row r="3063" spans="29:47" x14ac:dyDescent="0.2">
      <c r="AC3063" s="50">
        <v>-19.390000000006101</v>
      </c>
      <c r="AU3063" s="201">
        <v>0.30609999999999998</v>
      </c>
    </row>
    <row r="3064" spans="29:47" x14ac:dyDescent="0.2">
      <c r="AC3064" s="50">
        <v>-19.380000000006099</v>
      </c>
      <c r="AU3064" s="201">
        <v>0.30620000000000003</v>
      </c>
    </row>
    <row r="3065" spans="29:47" x14ac:dyDescent="0.2">
      <c r="AC3065" s="50">
        <v>-19.370000000006101</v>
      </c>
      <c r="AU3065" s="201">
        <v>0.30630000000000002</v>
      </c>
    </row>
    <row r="3066" spans="29:47" x14ac:dyDescent="0.2">
      <c r="AC3066" s="50">
        <v>-19.360000000006099</v>
      </c>
      <c r="AU3066" s="201">
        <v>0.30640000000000001</v>
      </c>
    </row>
    <row r="3067" spans="29:47" x14ac:dyDescent="0.2">
      <c r="AC3067" s="50">
        <v>-19.350000000006101</v>
      </c>
      <c r="AU3067" s="201">
        <v>0.30649999999999999</v>
      </c>
    </row>
    <row r="3068" spans="29:47" x14ac:dyDescent="0.2">
      <c r="AC3068" s="50">
        <v>-19.3400000000061</v>
      </c>
      <c r="AU3068" s="201">
        <v>0.30659999999999998</v>
      </c>
    </row>
    <row r="3069" spans="29:47" x14ac:dyDescent="0.2">
      <c r="AC3069" s="50">
        <v>-19.330000000006098</v>
      </c>
      <c r="AU3069" s="201">
        <v>0.30669999999999997</v>
      </c>
    </row>
    <row r="3070" spans="29:47" x14ac:dyDescent="0.2">
      <c r="AC3070" s="50">
        <v>-19.3200000000061</v>
      </c>
      <c r="AU3070" s="201">
        <v>0.30680000000000002</v>
      </c>
    </row>
    <row r="3071" spans="29:47" x14ac:dyDescent="0.2">
      <c r="AC3071" s="50">
        <v>-19.310000000006099</v>
      </c>
      <c r="AU3071" s="201">
        <v>0.30690000000000001</v>
      </c>
    </row>
    <row r="3072" spans="29:47" x14ac:dyDescent="0.2">
      <c r="AC3072" s="50">
        <v>-19.300000000006101</v>
      </c>
      <c r="AU3072" s="201">
        <v>0.307</v>
      </c>
    </row>
    <row r="3073" spans="29:47" x14ac:dyDescent="0.2">
      <c r="AC3073" s="50">
        <v>-19.290000000006099</v>
      </c>
      <c r="AU3073" s="201">
        <v>0.30709999999999998</v>
      </c>
    </row>
    <row r="3074" spans="29:47" x14ac:dyDescent="0.2">
      <c r="AC3074" s="50">
        <v>-19.280000000006101</v>
      </c>
      <c r="AU3074" s="201">
        <v>0.30719999999999997</v>
      </c>
    </row>
    <row r="3075" spans="29:47" x14ac:dyDescent="0.2">
      <c r="AC3075" s="50">
        <v>-19.2700000000061</v>
      </c>
      <c r="AU3075" s="201">
        <v>0.30730000000000002</v>
      </c>
    </row>
    <row r="3076" spans="29:47" x14ac:dyDescent="0.2">
      <c r="AC3076" s="50">
        <v>-19.260000000006102</v>
      </c>
      <c r="AU3076" s="201">
        <v>0.30740000000000001</v>
      </c>
    </row>
    <row r="3077" spans="29:47" x14ac:dyDescent="0.2">
      <c r="AC3077" s="50">
        <v>-19.2500000000061</v>
      </c>
      <c r="AU3077" s="201">
        <v>0.3075</v>
      </c>
    </row>
    <row r="3078" spans="29:47" x14ac:dyDescent="0.2">
      <c r="AC3078" s="50">
        <v>-19.240000000006098</v>
      </c>
      <c r="AU3078" s="201">
        <v>0.30759999999999998</v>
      </c>
    </row>
    <row r="3079" spans="29:47" x14ac:dyDescent="0.2">
      <c r="AC3079" s="50">
        <v>-19.2300000000061</v>
      </c>
      <c r="AU3079" s="201">
        <v>0.30769999999999997</v>
      </c>
    </row>
    <row r="3080" spans="29:47" x14ac:dyDescent="0.2">
      <c r="AC3080" s="50">
        <v>-19.220000000006099</v>
      </c>
      <c r="AU3080" s="201">
        <v>0.30780000000000002</v>
      </c>
    </row>
    <row r="3081" spans="29:47" x14ac:dyDescent="0.2">
      <c r="AC3081" s="50">
        <v>-19.210000000006101</v>
      </c>
      <c r="AU3081" s="201">
        <v>0.30790000000000001</v>
      </c>
    </row>
    <row r="3082" spans="29:47" x14ac:dyDescent="0.2">
      <c r="AC3082" s="50">
        <v>-19.200000000006099</v>
      </c>
      <c r="AU3082" s="201">
        <v>0.308</v>
      </c>
    </row>
    <row r="3083" spans="29:47" x14ac:dyDescent="0.2">
      <c r="AC3083" s="50">
        <v>-19.190000000006101</v>
      </c>
      <c r="AU3083" s="201">
        <v>0.30809999999999998</v>
      </c>
    </row>
    <row r="3084" spans="29:47" x14ac:dyDescent="0.2">
      <c r="AC3084" s="50">
        <v>-19.1800000000061</v>
      </c>
      <c r="AU3084" s="201">
        <v>0.30819999999999997</v>
      </c>
    </row>
    <row r="3085" spans="29:47" x14ac:dyDescent="0.2">
      <c r="AC3085" s="50">
        <v>-19.170000000006102</v>
      </c>
      <c r="AU3085" s="201">
        <v>0.30830000000000002</v>
      </c>
    </row>
    <row r="3086" spans="29:47" x14ac:dyDescent="0.2">
      <c r="AC3086" s="50">
        <v>-19.1600000000061</v>
      </c>
      <c r="AU3086" s="201">
        <v>0.30840000000000001</v>
      </c>
    </row>
    <row r="3087" spans="29:47" x14ac:dyDescent="0.2">
      <c r="AC3087" s="50">
        <v>-19.150000000006099</v>
      </c>
      <c r="AU3087" s="201">
        <v>0.3085</v>
      </c>
    </row>
    <row r="3088" spans="29:47" x14ac:dyDescent="0.2">
      <c r="AC3088" s="50">
        <v>-19.140000000006101</v>
      </c>
      <c r="AU3088" s="201">
        <v>0.30859999999999999</v>
      </c>
    </row>
    <row r="3089" spans="29:47" x14ac:dyDescent="0.2">
      <c r="AC3089" s="50">
        <v>-19.130000000006099</v>
      </c>
      <c r="AU3089" s="201">
        <v>0.30869999999999997</v>
      </c>
    </row>
    <row r="3090" spans="29:47" x14ac:dyDescent="0.2">
      <c r="AC3090" s="50">
        <v>-19.120000000006101</v>
      </c>
      <c r="AU3090" s="201">
        <v>0.30880000000000002</v>
      </c>
    </row>
    <row r="3091" spans="29:47" x14ac:dyDescent="0.2">
      <c r="AC3091" s="50">
        <v>-19.110000000006099</v>
      </c>
      <c r="AU3091" s="201">
        <v>0.30890000000000001</v>
      </c>
    </row>
    <row r="3092" spans="29:47" x14ac:dyDescent="0.2">
      <c r="AC3092" s="50">
        <v>-19.100000000006101</v>
      </c>
      <c r="AU3092" s="201">
        <v>0.309</v>
      </c>
    </row>
    <row r="3093" spans="29:47" x14ac:dyDescent="0.2">
      <c r="AC3093" s="50">
        <v>-19.0900000000061</v>
      </c>
      <c r="AU3093" s="201">
        <v>0.30909999999999999</v>
      </c>
    </row>
    <row r="3094" spans="29:47" x14ac:dyDescent="0.2">
      <c r="AC3094" s="50">
        <v>-19.080000000006201</v>
      </c>
      <c r="AU3094" s="201">
        <v>0.30919999999999997</v>
      </c>
    </row>
    <row r="3095" spans="29:47" x14ac:dyDescent="0.2">
      <c r="AC3095" s="50">
        <v>-19.0700000000062</v>
      </c>
      <c r="AU3095" s="201">
        <v>0.30930000000000002</v>
      </c>
    </row>
    <row r="3096" spans="29:47" x14ac:dyDescent="0.2">
      <c r="AC3096" s="50">
        <v>-19.060000000006202</v>
      </c>
      <c r="AU3096" s="201">
        <v>0.30940000000000001</v>
      </c>
    </row>
    <row r="3097" spans="29:47" x14ac:dyDescent="0.2">
      <c r="AC3097" s="50">
        <v>-19.0500000000062</v>
      </c>
      <c r="AU3097" s="201">
        <v>0.3095</v>
      </c>
    </row>
    <row r="3098" spans="29:47" x14ac:dyDescent="0.2">
      <c r="AC3098" s="50">
        <v>-19.040000000006199</v>
      </c>
      <c r="AU3098" s="201">
        <v>0.30959999999999999</v>
      </c>
    </row>
    <row r="3099" spans="29:47" x14ac:dyDescent="0.2">
      <c r="AC3099" s="50">
        <v>-19.030000000006201</v>
      </c>
      <c r="AU3099" s="201">
        <v>0.30969999999999998</v>
      </c>
    </row>
    <row r="3100" spans="29:47" x14ac:dyDescent="0.2">
      <c r="AC3100" s="50">
        <v>-19.020000000006199</v>
      </c>
      <c r="AU3100" s="201">
        <v>0.30980000000000002</v>
      </c>
    </row>
    <row r="3101" spans="29:47" x14ac:dyDescent="0.2">
      <c r="AC3101" s="50">
        <v>-19.010000000006201</v>
      </c>
      <c r="AU3101" s="201">
        <v>0.30990000000000001</v>
      </c>
    </row>
    <row r="3102" spans="29:47" x14ac:dyDescent="0.2">
      <c r="AC3102" s="50">
        <v>-19.000000000006199</v>
      </c>
      <c r="AU3102" s="201">
        <v>0.31</v>
      </c>
    </row>
    <row r="3103" spans="29:47" x14ac:dyDescent="0.2">
      <c r="AC3103" s="50">
        <v>-18.990000000006201</v>
      </c>
      <c r="AU3103" s="201">
        <v>0.31009999999999999</v>
      </c>
    </row>
    <row r="3104" spans="29:47" x14ac:dyDescent="0.2">
      <c r="AC3104" s="50">
        <v>-18.9800000000062</v>
      </c>
      <c r="AU3104" s="201">
        <v>0.31019999999999998</v>
      </c>
    </row>
    <row r="3105" spans="29:47" x14ac:dyDescent="0.2">
      <c r="AC3105" s="50">
        <v>-18.970000000006198</v>
      </c>
      <c r="AU3105" s="201">
        <v>0.31030000000000002</v>
      </c>
    </row>
    <row r="3106" spans="29:47" x14ac:dyDescent="0.2">
      <c r="AC3106" s="50">
        <v>-18.9600000000062</v>
      </c>
      <c r="AU3106" s="201">
        <v>0.31040000000000001</v>
      </c>
    </row>
    <row r="3107" spans="29:47" x14ac:dyDescent="0.2">
      <c r="AC3107" s="50">
        <v>-18.950000000006199</v>
      </c>
      <c r="AU3107" s="201">
        <v>0.3105</v>
      </c>
    </row>
    <row r="3108" spans="29:47" x14ac:dyDescent="0.2">
      <c r="AC3108" s="50">
        <v>-18.940000000006201</v>
      </c>
      <c r="AU3108" s="201">
        <v>0.31059999999999999</v>
      </c>
    </row>
    <row r="3109" spans="29:47" x14ac:dyDescent="0.2">
      <c r="AC3109" s="50">
        <v>-18.930000000006199</v>
      </c>
      <c r="AU3109" s="201">
        <v>0.31069999999999998</v>
      </c>
    </row>
    <row r="3110" spans="29:47" x14ac:dyDescent="0.2">
      <c r="AC3110" s="50">
        <v>-18.920000000006201</v>
      </c>
      <c r="AU3110" s="201">
        <v>0.31080000000000002</v>
      </c>
    </row>
    <row r="3111" spans="29:47" x14ac:dyDescent="0.2">
      <c r="AC3111" s="50">
        <v>-18.9100000000062</v>
      </c>
      <c r="AU3111" s="201">
        <v>0.31090000000000001</v>
      </c>
    </row>
    <row r="3112" spans="29:47" x14ac:dyDescent="0.2">
      <c r="AC3112" s="50">
        <v>-18.900000000006202</v>
      </c>
      <c r="AU3112" s="201">
        <v>0.311</v>
      </c>
    </row>
    <row r="3113" spans="29:47" x14ac:dyDescent="0.2">
      <c r="AC3113" s="50">
        <v>-18.8900000000062</v>
      </c>
      <c r="AU3113" s="201">
        <v>0.31109999999999999</v>
      </c>
    </row>
    <row r="3114" spans="29:47" x14ac:dyDescent="0.2">
      <c r="AC3114" s="50">
        <v>-18.880000000006198</v>
      </c>
      <c r="AU3114" s="201">
        <v>0.31119999999999998</v>
      </c>
    </row>
    <row r="3115" spans="29:47" x14ac:dyDescent="0.2">
      <c r="AC3115" s="50">
        <v>-18.8700000000062</v>
      </c>
      <c r="AU3115" s="201">
        <v>0.31130000000000002</v>
      </c>
    </row>
    <row r="3116" spans="29:47" x14ac:dyDescent="0.2">
      <c r="AC3116" s="50">
        <v>-18.860000000006199</v>
      </c>
      <c r="AU3116" s="201">
        <v>0.31140000000000001</v>
      </c>
    </row>
    <row r="3117" spans="29:47" x14ac:dyDescent="0.2">
      <c r="AC3117" s="50">
        <v>-18.850000000006201</v>
      </c>
      <c r="AU3117" s="201">
        <v>0.3115</v>
      </c>
    </row>
    <row r="3118" spans="29:47" x14ac:dyDescent="0.2">
      <c r="AC3118" s="50">
        <v>-18.840000000006199</v>
      </c>
      <c r="AU3118" s="201">
        <v>0.31159999999999999</v>
      </c>
    </row>
    <row r="3119" spans="29:47" x14ac:dyDescent="0.2">
      <c r="AC3119" s="50">
        <v>-18.830000000006201</v>
      </c>
      <c r="AU3119" s="201">
        <v>0.31169999999999998</v>
      </c>
    </row>
    <row r="3120" spans="29:47" x14ac:dyDescent="0.2">
      <c r="AC3120" s="50">
        <v>-18.8200000000062</v>
      </c>
      <c r="AU3120" s="201">
        <v>0.31180000000000002</v>
      </c>
    </row>
    <row r="3121" spans="29:47" x14ac:dyDescent="0.2">
      <c r="AC3121" s="50">
        <v>-18.810000000006202</v>
      </c>
      <c r="AU3121" s="201">
        <v>0.31190000000000001</v>
      </c>
    </row>
    <row r="3122" spans="29:47" x14ac:dyDescent="0.2">
      <c r="AC3122" s="50">
        <v>-18.8000000000062</v>
      </c>
      <c r="AU3122" s="201">
        <v>0.312</v>
      </c>
    </row>
    <row r="3123" spans="29:47" x14ac:dyDescent="0.2">
      <c r="AC3123" s="50">
        <v>-18.790000000006199</v>
      </c>
      <c r="AU3123" s="201">
        <v>0.31209999999999999</v>
      </c>
    </row>
    <row r="3124" spans="29:47" x14ac:dyDescent="0.2">
      <c r="AC3124" s="50">
        <v>-18.780000000006201</v>
      </c>
      <c r="AU3124" s="201">
        <v>0.31219999999999998</v>
      </c>
    </row>
    <row r="3125" spans="29:47" x14ac:dyDescent="0.2">
      <c r="AC3125" s="50">
        <v>-18.770000000006199</v>
      </c>
      <c r="AU3125" s="201">
        <v>0.31230000000000002</v>
      </c>
    </row>
    <row r="3126" spans="29:47" x14ac:dyDescent="0.2">
      <c r="AC3126" s="50">
        <v>-18.760000000006201</v>
      </c>
      <c r="AU3126" s="201">
        <v>0.31240000000000001</v>
      </c>
    </row>
    <row r="3127" spans="29:47" x14ac:dyDescent="0.2">
      <c r="AC3127" s="50">
        <v>-18.750000000006199</v>
      </c>
      <c r="AU3127" s="201">
        <v>0.3125</v>
      </c>
    </row>
    <row r="3128" spans="29:47" x14ac:dyDescent="0.2">
      <c r="AC3128" s="50">
        <v>-18.740000000006201</v>
      </c>
      <c r="AU3128" s="201">
        <v>0.31259999999999999</v>
      </c>
    </row>
    <row r="3129" spans="29:47" x14ac:dyDescent="0.2">
      <c r="AC3129" s="50">
        <v>-18.7300000000062</v>
      </c>
      <c r="AU3129" s="201">
        <v>0.31269999999999998</v>
      </c>
    </row>
    <row r="3130" spans="29:47" x14ac:dyDescent="0.2">
      <c r="AC3130" s="50">
        <v>-18.720000000006198</v>
      </c>
      <c r="AU3130" s="201">
        <v>0.31280000000000002</v>
      </c>
    </row>
    <row r="3131" spans="29:47" x14ac:dyDescent="0.2">
      <c r="AC3131" s="50">
        <v>-18.7100000000062</v>
      </c>
      <c r="AU3131" s="201">
        <v>0.31290000000000001</v>
      </c>
    </row>
    <row r="3132" spans="29:47" x14ac:dyDescent="0.2">
      <c r="AC3132" s="50">
        <v>-18.700000000006199</v>
      </c>
      <c r="AU3132" s="201">
        <v>0.313</v>
      </c>
    </row>
    <row r="3133" spans="29:47" x14ac:dyDescent="0.2">
      <c r="AC3133" s="50">
        <v>-18.690000000006201</v>
      </c>
      <c r="AU3133" s="201">
        <v>0.31309999999999999</v>
      </c>
    </row>
    <row r="3134" spans="29:47" x14ac:dyDescent="0.2">
      <c r="AC3134" s="50">
        <v>-18.680000000006199</v>
      </c>
      <c r="AU3134" s="201">
        <v>0.31319999999999998</v>
      </c>
    </row>
    <row r="3135" spans="29:47" x14ac:dyDescent="0.2">
      <c r="AC3135" s="50">
        <v>-18.670000000006201</v>
      </c>
      <c r="AU3135" s="201">
        <v>0.31330000000000002</v>
      </c>
    </row>
    <row r="3136" spans="29:47" x14ac:dyDescent="0.2">
      <c r="AC3136" s="50">
        <v>-18.6600000000062</v>
      </c>
      <c r="AU3136" s="201">
        <v>0.31340000000000001</v>
      </c>
    </row>
    <row r="3137" spans="29:47" x14ac:dyDescent="0.2">
      <c r="AC3137" s="50">
        <v>-18.650000000006202</v>
      </c>
      <c r="AU3137" s="201">
        <v>0.3135</v>
      </c>
    </row>
    <row r="3138" spans="29:47" x14ac:dyDescent="0.2">
      <c r="AC3138" s="50">
        <v>-18.6400000000062</v>
      </c>
      <c r="AU3138" s="201">
        <v>0.31359999999999999</v>
      </c>
    </row>
    <row r="3139" spans="29:47" x14ac:dyDescent="0.2">
      <c r="AC3139" s="50">
        <v>-18.630000000006198</v>
      </c>
      <c r="AU3139" s="201">
        <v>0.31369999999999998</v>
      </c>
    </row>
    <row r="3140" spans="29:47" x14ac:dyDescent="0.2">
      <c r="AC3140" s="50">
        <v>-18.6200000000062</v>
      </c>
      <c r="AU3140" s="201">
        <v>0.31380000000000002</v>
      </c>
    </row>
    <row r="3141" spans="29:47" x14ac:dyDescent="0.2">
      <c r="AC3141" s="50">
        <v>-18.610000000006199</v>
      </c>
      <c r="AU3141" s="201">
        <v>0.31390000000000001</v>
      </c>
    </row>
    <row r="3142" spans="29:47" x14ac:dyDescent="0.2">
      <c r="AC3142" s="50">
        <v>-18.600000000006201</v>
      </c>
      <c r="AU3142" s="201">
        <v>0.314</v>
      </c>
    </row>
    <row r="3143" spans="29:47" x14ac:dyDescent="0.2">
      <c r="AC3143" s="50">
        <v>-18.590000000006199</v>
      </c>
      <c r="AU3143" s="201">
        <v>0.31409999999999999</v>
      </c>
    </row>
    <row r="3144" spans="29:47" x14ac:dyDescent="0.2">
      <c r="AC3144" s="50">
        <v>-18.580000000006301</v>
      </c>
      <c r="AU3144" s="201">
        <v>0.31419999999999998</v>
      </c>
    </row>
    <row r="3145" spans="29:47" x14ac:dyDescent="0.2">
      <c r="AC3145" s="50">
        <v>-18.570000000006299</v>
      </c>
      <c r="AU3145" s="201">
        <v>0.31430000000000002</v>
      </c>
    </row>
    <row r="3146" spans="29:47" x14ac:dyDescent="0.2">
      <c r="AC3146" s="50">
        <v>-18.560000000006301</v>
      </c>
      <c r="AU3146" s="201">
        <v>0.31440000000000001</v>
      </c>
    </row>
    <row r="3147" spans="29:47" x14ac:dyDescent="0.2">
      <c r="AC3147" s="50">
        <v>-18.5500000000063</v>
      </c>
      <c r="AU3147" s="201">
        <v>0.3145</v>
      </c>
    </row>
    <row r="3148" spans="29:47" x14ac:dyDescent="0.2">
      <c r="AC3148" s="50">
        <v>-18.540000000006302</v>
      </c>
      <c r="AU3148" s="201">
        <v>0.31459999999999999</v>
      </c>
    </row>
    <row r="3149" spans="29:47" x14ac:dyDescent="0.2">
      <c r="AC3149" s="50">
        <v>-18.5300000000063</v>
      </c>
      <c r="AU3149" s="201">
        <v>0.31469999999999998</v>
      </c>
    </row>
    <row r="3150" spans="29:47" x14ac:dyDescent="0.2">
      <c r="AC3150" s="50">
        <v>-18.520000000006299</v>
      </c>
      <c r="AU3150" s="201">
        <v>0.31480000000000002</v>
      </c>
    </row>
    <row r="3151" spans="29:47" x14ac:dyDescent="0.2">
      <c r="AC3151" s="50">
        <v>-18.510000000006301</v>
      </c>
      <c r="AU3151" s="201">
        <v>0.31490000000000001</v>
      </c>
    </row>
    <row r="3152" spans="29:47" x14ac:dyDescent="0.2">
      <c r="AC3152" s="50">
        <v>-18.500000000006299</v>
      </c>
      <c r="AU3152" s="201">
        <v>0.315</v>
      </c>
    </row>
    <row r="3153" spans="29:47" x14ac:dyDescent="0.2">
      <c r="AC3153" s="50">
        <v>-18.490000000006301</v>
      </c>
      <c r="AU3153" s="201">
        <v>0.31509999999999999</v>
      </c>
    </row>
    <row r="3154" spans="29:47" x14ac:dyDescent="0.2">
      <c r="AC3154" s="50">
        <v>-18.480000000006299</v>
      </c>
      <c r="AU3154" s="201">
        <v>0.31519999999999998</v>
      </c>
    </row>
    <row r="3155" spans="29:47" x14ac:dyDescent="0.2">
      <c r="AC3155" s="50">
        <v>-18.470000000006301</v>
      </c>
      <c r="AU3155" s="201">
        <v>0.31530000000000002</v>
      </c>
    </row>
    <row r="3156" spans="29:47" x14ac:dyDescent="0.2">
      <c r="AC3156" s="50">
        <v>-18.4600000000063</v>
      </c>
      <c r="AU3156" s="201">
        <v>0.31540000000000001</v>
      </c>
    </row>
    <row r="3157" spans="29:47" x14ac:dyDescent="0.2">
      <c r="AC3157" s="50">
        <v>-18.450000000006298</v>
      </c>
      <c r="AU3157" s="201">
        <v>0.3155</v>
      </c>
    </row>
    <row r="3158" spans="29:47" x14ac:dyDescent="0.2">
      <c r="AC3158" s="50">
        <v>-18.4400000000063</v>
      </c>
      <c r="AU3158" s="201">
        <v>0.31559999999999999</v>
      </c>
    </row>
    <row r="3159" spans="29:47" x14ac:dyDescent="0.2">
      <c r="AC3159" s="50">
        <v>-18.430000000006299</v>
      </c>
      <c r="AU3159" s="201">
        <v>0.31569999999999998</v>
      </c>
    </row>
    <row r="3160" spans="29:47" x14ac:dyDescent="0.2">
      <c r="AC3160" s="50">
        <v>-18.420000000006301</v>
      </c>
      <c r="AU3160" s="201">
        <v>0.31580000000000003</v>
      </c>
    </row>
    <row r="3161" spans="29:47" x14ac:dyDescent="0.2">
      <c r="AC3161" s="50">
        <v>-18.410000000006299</v>
      </c>
      <c r="AU3161" s="201">
        <v>0.31590000000000001</v>
      </c>
    </row>
    <row r="3162" spans="29:47" x14ac:dyDescent="0.2">
      <c r="AC3162" s="50">
        <v>-18.400000000006301</v>
      </c>
      <c r="AU3162" s="201">
        <v>0.316</v>
      </c>
    </row>
    <row r="3163" spans="29:47" x14ac:dyDescent="0.2">
      <c r="AC3163" s="50">
        <v>-18.3900000000063</v>
      </c>
      <c r="AU3163" s="201">
        <v>0.31609999999999999</v>
      </c>
    </row>
    <row r="3164" spans="29:47" x14ac:dyDescent="0.2">
      <c r="AC3164" s="50">
        <v>-18.380000000006302</v>
      </c>
      <c r="AU3164" s="201">
        <v>0.31619999999999998</v>
      </c>
    </row>
    <row r="3165" spans="29:47" x14ac:dyDescent="0.2">
      <c r="AC3165" s="50">
        <v>-18.3700000000063</v>
      </c>
      <c r="AU3165" s="201">
        <v>0.31630000000000003</v>
      </c>
    </row>
    <row r="3166" spans="29:47" x14ac:dyDescent="0.2">
      <c r="AC3166" s="50">
        <v>-18.360000000006298</v>
      </c>
      <c r="AU3166" s="201">
        <v>0.31640000000000001</v>
      </c>
    </row>
    <row r="3167" spans="29:47" x14ac:dyDescent="0.2">
      <c r="AC3167" s="50">
        <v>-18.3500000000063</v>
      </c>
      <c r="AU3167" s="201">
        <v>0.3165</v>
      </c>
    </row>
    <row r="3168" spans="29:47" x14ac:dyDescent="0.2">
      <c r="AC3168" s="50">
        <v>-18.340000000006299</v>
      </c>
      <c r="AU3168" s="201">
        <v>0.31659999999999999</v>
      </c>
    </row>
    <row r="3169" spans="29:47" x14ac:dyDescent="0.2">
      <c r="AC3169" s="50">
        <v>-18.330000000006301</v>
      </c>
      <c r="AU3169" s="201">
        <v>0.31669999999999998</v>
      </c>
    </row>
    <row r="3170" spans="29:47" x14ac:dyDescent="0.2">
      <c r="AC3170" s="50">
        <v>-18.320000000006299</v>
      </c>
      <c r="AU3170" s="201">
        <v>0.31680000000000003</v>
      </c>
    </row>
    <row r="3171" spans="29:47" x14ac:dyDescent="0.2">
      <c r="AC3171" s="50">
        <v>-18.310000000006301</v>
      </c>
      <c r="AU3171" s="201">
        <v>0.31690000000000002</v>
      </c>
    </row>
    <row r="3172" spans="29:47" x14ac:dyDescent="0.2">
      <c r="AC3172" s="50">
        <v>-18.3000000000063</v>
      </c>
      <c r="AU3172" s="201">
        <v>0.317</v>
      </c>
    </row>
    <row r="3173" spans="29:47" x14ac:dyDescent="0.2">
      <c r="AC3173" s="50">
        <v>-18.290000000006302</v>
      </c>
      <c r="AU3173" s="201">
        <v>0.31709999999999999</v>
      </c>
    </row>
    <row r="3174" spans="29:47" x14ac:dyDescent="0.2">
      <c r="AC3174" s="50">
        <v>-18.2800000000063</v>
      </c>
      <c r="AU3174" s="201">
        <v>0.31719999999999998</v>
      </c>
    </row>
    <row r="3175" spans="29:47" x14ac:dyDescent="0.2">
      <c r="AC3175" s="50">
        <v>-18.270000000006299</v>
      </c>
      <c r="AU3175" s="201">
        <v>0.31730000000000003</v>
      </c>
    </row>
    <row r="3176" spans="29:47" x14ac:dyDescent="0.2">
      <c r="AC3176" s="50">
        <v>-18.260000000006301</v>
      </c>
      <c r="AU3176" s="201">
        <v>0.31740000000000002</v>
      </c>
    </row>
    <row r="3177" spans="29:47" x14ac:dyDescent="0.2">
      <c r="AC3177" s="50">
        <v>-18.250000000006299</v>
      </c>
      <c r="AU3177" s="201">
        <v>0.3175</v>
      </c>
    </row>
    <row r="3178" spans="29:47" x14ac:dyDescent="0.2">
      <c r="AC3178" s="50">
        <v>-18.240000000006301</v>
      </c>
      <c r="AU3178" s="201">
        <v>0.31759999999999999</v>
      </c>
    </row>
    <row r="3179" spans="29:47" x14ac:dyDescent="0.2">
      <c r="AC3179" s="50">
        <v>-18.230000000006299</v>
      </c>
      <c r="AU3179" s="201">
        <v>0.31769999999999998</v>
      </c>
    </row>
    <row r="3180" spans="29:47" x14ac:dyDescent="0.2">
      <c r="AC3180" s="50">
        <v>-18.220000000006301</v>
      </c>
      <c r="AU3180" s="201">
        <v>0.31780000000000003</v>
      </c>
    </row>
    <row r="3181" spans="29:47" x14ac:dyDescent="0.2">
      <c r="AC3181" s="50">
        <v>-18.2100000000063</v>
      </c>
      <c r="AU3181" s="201">
        <v>0.31790000000000002</v>
      </c>
    </row>
    <row r="3182" spans="29:47" x14ac:dyDescent="0.2">
      <c r="AC3182" s="50">
        <v>-18.200000000006298</v>
      </c>
      <c r="AU3182" s="201">
        <v>0.318</v>
      </c>
    </row>
    <row r="3183" spans="29:47" x14ac:dyDescent="0.2">
      <c r="AC3183" s="50">
        <v>-18.1900000000063</v>
      </c>
      <c r="AU3183" s="201">
        <v>0.31809999999999999</v>
      </c>
    </row>
    <row r="3184" spans="29:47" x14ac:dyDescent="0.2">
      <c r="AC3184" s="50">
        <v>-18.180000000006299</v>
      </c>
      <c r="AU3184" s="201">
        <v>0.31819999999999998</v>
      </c>
    </row>
    <row r="3185" spans="29:47" x14ac:dyDescent="0.2">
      <c r="AC3185" s="50">
        <v>-18.170000000006301</v>
      </c>
      <c r="AU3185" s="201">
        <v>0.31830000000000003</v>
      </c>
    </row>
    <row r="3186" spans="29:47" x14ac:dyDescent="0.2">
      <c r="AC3186" s="50">
        <v>-18.160000000006299</v>
      </c>
      <c r="AU3186" s="201">
        <v>0.31840000000000002</v>
      </c>
    </row>
    <row r="3187" spans="29:47" x14ac:dyDescent="0.2">
      <c r="AC3187" s="50">
        <v>-18.150000000006301</v>
      </c>
      <c r="AU3187" s="201">
        <v>0.31850000000000001</v>
      </c>
    </row>
    <row r="3188" spans="29:47" x14ac:dyDescent="0.2">
      <c r="AC3188" s="50">
        <v>-18.1400000000063</v>
      </c>
      <c r="AU3188" s="201">
        <v>0.31859999999999999</v>
      </c>
    </row>
    <row r="3189" spans="29:47" x14ac:dyDescent="0.2">
      <c r="AC3189" s="50">
        <v>-18.130000000006302</v>
      </c>
      <c r="AU3189" s="201">
        <v>0.31869999999999998</v>
      </c>
    </row>
    <row r="3190" spans="29:47" x14ac:dyDescent="0.2">
      <c r="AC3190" s="50">
        <v>-18.1200000000063</v>
      </c>
      <c r="AU3190" s="201">
        <v>0.31879999999999997</v>
      </c>
    </row>
    <row r="3191" spans="29:47" x14ac:dyDescent="0.2">
      <c r="AC3191" s="50">
        <v>-18.110000000006298</v>
      </c>
      <c r="AU3191" s="201">
        <v>0.31890000000000002</v>
      </c>
    </row>
    <row r="3192" spans="29:47" x14ac:dyDescent="0.2">
      <c r="AC3192" s="50">
        <v>-18.1000000000063</v>
      </c>
      <c r="AU3192" s="201">
        <v>0.31900000000000001</v>
      </c>
    </row>
    <row r="3193" spans="29:47" x14ac:dyDescent="0.2">
      <c r="AC3193" s="50">
        <v>-18.090000000006299</v>
      </c>
      <c r="AU3193" s="201">
        <v>0.31909999999999999</v>
      </c>
    </row>
    <row r="3194" spans="29:47" x14ac:dyDescent="0.2">
      <c r="AC3194" s="50">
        <v>-18.0800000000064</v>
      </c>
      <c r="AU3194" s="201">
        <v>0.31919999999999998</v>
      </c>
    </row>
    <row r="3195" spans="29:47" x14ac:dyDescent="0.2">
      <c r="AC3195" s="50">
        <v>-18.070000000006399</v>
      </c>
      <c r="AU3195" s="201">
        <v>0.31929999999999997</v>
      </c>
    </row>
    <row r="3196" spans="29:47" x14ac:dyDescent="0.2">
      <c r="AC3196" s="50">
        <v>-18.060000000006401</v>
      </c>
      <c r="AU3196" s="201">
        <v>0.31940000000000002</v>
      </c>
    </row>
    <row r="3197" spans="29:47" x14ac:dyDescent="0.2">
      <c r="AC3197" s="50">
        <v>-18.050000000006399</v>
      </c>
      <c r="AU3197" s="201">
        <v>0.31950000000000001</v>
      </c>
    </row>
    <row r="3198" spans="29:47" x14ac:dyDescent="0.2">
      <c r="AC3198" s="50">
        <v>-18.040000000006401</v>
      </c>
      <c r="AU3198" s="201">
        <v>0.3196</v>
      </c>
    </row>
    <row r="3199" spans="29:47" x14ac:dyDescent="0.2">
      <c r="AC3199" s="50">
        <v>-18.0300000000064</v>
      </c>
      <c r="AU3199" s="201">
        <v>0.31969999999999998</v>
      </c>
    </row>
    <row r="3200" spans="29:47" x14ac:dyDescent="0.2">
      <c r="AC3200" s="50">
        <v>-18.020000000006402</v>
      </c>
      <c r="AU3200" s="201">
        <v>0.31979999999999997</v>
      </c>
    </row>
    <row r="3201" spans="29:47" x14ac:dyDescent="0.2">
      <c r="AC3201" s="50">
        <v>-18.0100000000064</v>
      </c>
      <c r="AU3201" s="201">
        <v>0.31990000000000002</v>
      </c>
    </row>
    <row r="3202" spans="29:47" x14ac:dyDescent="0.2">
      <c r="AC3202" s="50">
        <v>-18.000000000006398</v>
      </c>
      <c r="AU3202" s="201">
        <v>0.32</v>
      </c>
    </row>
    <row r="3203" spans="29:47" x14ac:dyDescent="0.2">
      <c r="AC3203" s="50">
        <v>-17.9900000000064</v>
      </c>
      <c r="AU3203" s="201">
        <v>0.3201</v>
      </c>
    </row>
    <row r="3204" spans="29:47" x14ac:dyDescent="0.2">
      <c r="AC3204" s="50">
        <v>-17.980000000006399</v>
      </c>
      <c r="AU3204" s="201">
        <v>0.32019999999999998</v>
      </c>
    </row>
    <row r="3205" spans="29:47" x14ac:dyDescent="0.2">
      <c r="AC3205" s="50">
        <v>-17.970000000006401</v>
      </c>
      <c r="AU3205" s="201">
        <v>0.32029999999999997</v>
      </c>
    </row>
    <row r="3206" spans="29:47" x14ac:dyDescent="0.2">
      <c r="AC3206" s="50">
        <v>-17.960000000006399</v>
      </c>
      <c r="AU3206" s="201">
        <v>0.32040000000000002</v>
      </c>
    </row>
    <row r="3207" spans="29:47" x14ac:dyDescent="0.2">
      <c r="AC3207" s="50">
        <v>-17.950000000006401</v>
      </c>
      <c r="AU3207" s="201">
        <v>0.32050000000000001</v>
      </c>
    </row>
    <row r="3208" spans="29:47" x14ac:dyDescent="0.2">
      <c r="AC3208" s="50">
        <v>-17.9400000000064</v>
      </c>
      <c r="AU3208" s="201">
        <v>0.3206</v>
      </c>
    </row>
    <row r="3209" spans="29:47" x14ac:dyDescent="0.2">
      <c r="AC3209" s="50">
        <v>-17.930000000006402</v>
      </c>
      <c r="AU3209" s="201">
        <v>0.32069999999999999</v>
      </c>
    </row>
    <row r="3210" spans="29:47" x14ac:dyDescent="0.2">
      <c r="AC3210" s="50">
        <v>-17.9200000000064</v>
      </c>
      <c r="AU3210" s="201">
        <v>0.32079999999999997</v>
      </c>
    </row>
    <row r="3211" spans="29:47" x14ac:dyDescent="0.2">
      <c r="AC3211" s="50">
        <v>-17.910000000006399</v>
      </c>
      <c r="AU3211" s="201">
        <v>0.32090000000000002</v>
      </c>
    </row>
    <row r="3212" spans="29:47" x14ac:dyDescent="0.2">
      <c r="AC3212" s="50">
        <v>-17.900000000006401</v>
      </c>
      <c r="AU3212" s="201">
        <v>0.32100000000000001</v>
      </c>
    </row>
    <row r="3213" spans="29:47" x14ac:dyDescent="0.2">
      <c r="AC3213" s="50">
        <v>-17.890000000006399</v>
      </c>
      <c r="AU3213" s="201">
        <v>0.3211</v>
      </c>
    </row>
    <row r="3214" spans="29:47" x14ac:dyDescent="0.2">
      <c r="AC3214" s="50">
        <v>-17.880000000006401</v>
      </c>
      <c r="AU3214" s="201">
        <v>0.32119999999999999</v>
      </c>
    </row>
    <row r="3215" spans="29:47" x14ac:dyDescent="0.2">
      <c r="AC3215" s="50">
        <v>-17.870000000006399</v>
      </c>
      <c r="AU3215" s="201">
        <v>0.32129999999999997</v>
      </c>
    </row>
    <row r="3216" spans="29:47" x14ac:dyDescent="0.2">
      <c r="AC3216" s="50">
        <v>-17.860000000006401</v>
      </c>
      <c r="AU3216" s="201">
        <v>0.32140000000000002</v>
      </c>
    </row>
    <row r="3217" spans="29:47" x14ac:dyDescent="0.2">
      <c r="AC3217" s="50">
        <v>-17.8500000000064</v>
      </c>
      <c r="AU3217" s="201">
        <v>0.32150000000000001</v>
      </c>
    </row>
    <row r="3218" spans="29:47" x14ac:dyDescent="0.2">
      <c r="AC3218" s="50">
        <v>-17.840000000006398</v>
      </c>
      <c r="AU3218" s="201">
        <v>0.3216</v>
      </c>
    </row>
    <row r="3219" spans="29:47" x14ac:dyDescent="0.2">
      <c r="AC3219" s="50">
        <v>-17.8300000000064</v>
      </c>
      <c r="AU3219" s="201">
        <v>0.32169999999999999</v>
      </c>
    </row>
    <row r="3220" spans="29:47" x14ac:dyDescent="0.2">
      <c r="AC3220" s="50">
        <v>-17.820000000006399</v>
      </c>
      <c r="AU3220" s="201">
        <v>0.32179999999999997</v>
      </c>
    </row>
    <row r="3221" spans="29:47" x14ac:dyDescent="0.2">
      <c r="AC3221" s="50">
        <v>-17.810000000006401</v>
      </c>
      <c r="AU3221" s="201">
        <v>0.32190000000000002</v>
      </c>
    </row>
    <row r="3222" spans="29:47" x14ac:dyDescent="0.2">
      <c r="AC3222" s="50">
        <v>-17.800000000006399</v>
      </c>
      <c r="AU3222" s="201">
        <v>0.32200000000000001</v>
      </c>
    </row>
    <row r="3223" spans="29:47" x14ac:dyDescent="0.2">
      <c r="AC3223" s="50">
        <v>-17.790000000006401</v>
      </c>
      <c r="AU3223" s="201">
        <v>0.3221</v>
      </c>
    </row>
    <row r="3224" spans="29:47" x14ac:dyDescent="0.2">
      <c r="AC3224" s="50">
        <v>-17.7800000000064</v>
      </c>
      <c r="AU3224" s="201">
        <v>0.32219999999999999</v>
      </c>
    </row>
    <row r="3225" spans="29:47" x14ac:dyDescent="0.2">
      <c r="AC3225" s="50">
        <v>-17.770000000006402</v>
      </c>
      <c r="AU3225" s="201">
        <v>0.32229999999999998</v>
      </c>
    </row>
    <row r="3226" spans="29:47" x14ac:dyDescent="0.2">
      <c r="AC3226" s="50">
        <v>-17.7600000000064</v>
      </c>
      <c r="AU3226" s="201">
        <v>0.32240000000000002</v>
      </c>
    </row>
    <row r="3227" spans="29:47" x14ac:dyDescent="0.2">
      <c r="AC3227" s="50">
        <v>-17.750000000006398</v>
      </c>
      <c r="AU3227" s="201">
        <v>0.32250000000000001</v>
      </c>
    </row>
    <row r="3228" spans="29:47" x14ac:dyDescent="0.2">
      <c r="AC3228" s="50">
        <v>-17.7400000000064</v>
      </c>
      <c r="AU3228" s="201">
        <v>0.3226</v>
      </c>
    </row>
    <row r="3229" spans="29:47" x14ac:dyDescent="0.2">
      <c r="AC3229" s="50">
        <v>-17.730000000006399</v>
      </c>
      <c r="AU3229" s="201">
        <v>0.32269999999999999</v>
      </c>
    </row>
    <row r="3230" spans="29:47" x14ac:dyDescent="0.2">
      <c r="AC3230" s="50">
        <v>-17.720000000006401</v>
      </c>
      <c r="AU3230" s="201">
        <v>0.32279999999999998</v>
      </c>
    </row>
    <row r="3231" spans="29:47" x14ac:dyDescent="0.2">
      <c r="AC3231" s="50">
        <v>-17.710000000006399</v>
      </c>
      <c r="AU3231" s="201">
        <v>0.32290000000000002</v>
      </c>
    </row>
    <row r="3232" spans="29:47" x14ac:dyDescent="0.2">
      <c r="AC3232" s="50">
        <v>-17.700000000006401</v>
      </c>
      <c r="AU3232" s="201">
        <v>0.32300000000000001</v>
      </c>
    </row>
    <row r="3233" spans="29:47" x14ac:dyDescent="0.2">
      <c r="AC3233" s="50">
        <v>-17.6900000000064</v>
      </c>
      <c r="AU3233" s="201">
        <v>0.3231</v>
      </c>
    </row>
    <row r="3234" spans="29:47" x14ac:dyDescent="0.2">
      <c r="AC3234" s="50">
        <v>-17.680000000006402</v>
      </c>
      <c r="AU3234" s="201">
        <v>0.32319999999999999</v>
      </c>
    </row>
    <row r="3235" spans="29:47" x14ac:dyDescent="0.2">
      <c r="AC3235" s="50">
        <v>-17.6700000000064</v>
      </c>
      <c r="AU3235" s="201">
        <v>0.32329999999999998</v>
      </c>
    </row>
    <row r="3236" spans="29:47" x14ac:dyDescent="0.2">
      <c r="AC3236" s="50">
        <v>-17.660000000006399</v>
      </c>
      <c r="AU3236" s="201">
        <v>0.32340000000000002</v>
      </c>
    </row>
    <row r="3237" spans="29:47" x14ac:dyDescent="0.2">
      <c r="AC3237" s="50">
        <v>-17.650000000006401</v>
      </c>
      <c r="AU3237" s="201">
        <v>0.32350000000000001</v>
      </c>
    </row>
    <row r="3238" spans="29:47" x14ac:dyDescent="0.2">
      <c r="AC3238" s="50">
        <v>-17.640000000006399</v>
      </c>
      <c r="AU3238" s="201">
        <v>0.3236</v>
      </c>
    </row>
    <row r="3239" spans="29:47" x14ac:dyDescent="0.2">
      <c r="AC3239" s="50">
        <v>-17.630000000006401</v>
      </c>
      <c r="AU3239" s="201">
        <v>0.32369999999999999</v>
      </c>
    </row>
    <row r="3240" spans="29:47" x14ac:dyDescent="0.2">
      <c r="AC3240" s="50">
        <v>-17.620000000006399</v>
      </c>
      <c r="AU3240" s="201">
        <v>0.32379999999999998</v>
      </c>
    </row>
    <row r="3241" spans="29:47" x14ac:dyDescent="0.2">
      <c r="AC3241" s="50">
        <v>-17.610000000006401</v>
      </c>
      <c r="AU3241" s="201">
        <v>0.32390000000000002</v>
      </c>
    </row>
    <row r="3242" spans="29:47" x14ac:dyDescent="0.2">
      <c r="AC3242" s="50">
        <v>-17.6000000000064</v>
      </c>
      <c r="AU3242" s="201">
        <v>0.32400000000000001</v>
      </c>
    </row>
    <row r="3243" spans="29:47" x14ac:dyDescent="0.2">
      <c r="AC3243" s="50">
        <v>-17.590000000006398</v>
      </c>
      <c r="AU3243" s="201">
        <v>0.3241</v>
      </c>
    </row>
    <row r="3244" spans="29:47" x14ac:dyDescent="0.2">
      <c r="AC3244" s="50">
        <v>-17.5800000000065</v>
      </c>
      <c r="AU3244" s="201">
        <v>0.32419999999999999</v>
      </c>
    </row>
    <row r="3245" spans="29:47" x14ac:dyDescent="0.2">
      <c r="AC3245" s="50">
        <v>-17.570000000006502</v>
      </c>
      <c r="AU3245" s="201">
        <v>0.32429999999999998</v>
      </c>
    </row>
    <row r="3246" spans="29:47" x14ac:dyDescent="0.2">
      <c r="AC3246" s="50">
        <v>-17.5600000000065</v>
      </c>
      <c r="AU3246" s="201">
        <v>0.32440000000000002</v>
      </c>
    </row>
    <row r="3247" spans="29:47" x14ac:dyDescent="0.2">
      <c r="AC3247" s="50">
        <v>-17.550000000006499</v>
      </c>
      <c r="AU3247" s="201">
        <v>0.32450000000000001</v>
      </c>
    </row>
    <row r="3248" spans="29:47" x14ac:dyDescent="0.2">
      <c r="AC3248" s="50">
        <v>-17.540000000006501</v>
      </c>
      <c r="AU3248" s="201">
        <v>0.3246</v>
      </c>
    </row>
    <row r="3249" spans="29:47" x14ac:dyDescent="0.2">
      <c r="AC3249" s="50">
        <v>-17.530000000006499</v>
      </c>
      <c r="AU3249" s="201">
        <v>0.32469999999999999</v>
      </c>
    </row>
    <row r="3250" spans="29:47" x14ac:dyDescent="0.2">
      <c r="AC3250" s="50">
        <v>-17.520000000006501</v>
      </c>
      <c r="AU3250" s="201">
        <v>0.32479999999999998</v>
      </c>
    </row>
    <row r="3251" spans="29:47" x14ac:dyDescent="0.2">
      <c r="AC3251" s="50">
        <v>-17.510000000006499</v>
      </c>
      <c r="AU3251" s="201">
        <v>0.32490000000000002</v>
      </c>
    </row>
    <row r="3252" spans="29:47" x14ac:dyDescent="0.2">
      <c r="AC3252" s="50">
        <v>-17.500000000006501</v>
      </c>
      <c r="AU3252" s="201">
        <v>0.32500000000000001</v>
      </c>
    </row>
    <row r="3253" spans="29:47" x14ac:dyDescent="0.2">
      <c r="AC3253" s="50">
        <v>-17.4900000000065</v>
      </c>
      <c r="AU3253" s="201">
        <v>0.3251</v>
      </c>
    </row>
    <row r="3254" spans="29:47" x14ac:dyDescent="0.2">
      <c r="AC3254" s="50">
        <v>-17.480000000006498</v>
      </c>
      <c r="AU3254" s="201">
        <v>0.32519999999999999</v>
      </c>
    </row>
    <row r="3255" spans="29:47" x14ac:dyDescent="0.2">
      <c r="AC3255" s="50">
        <v>-17.4700000000065</v>
      </c>
      <c r="AU3255" s="201">
        <v>0.32529999999999998</v>
      </c>
    </row>
    <row r="3256" spans="29:47" x14ac:dyDescent="0.2">
      <c r="AC3256" s="50">
        <v>-17.460000000006499</v>
      </c>
      <c r="AU3256" s="201">
        <v>0.32540000000000002</v>
      </c>
    </row>
    <row r="3257" spans="29:47" x14ac:dyDescent="0.2">
      <c r="AC3257" s="50">
        <v>-17.450000000006501</v>
      </c>
      <c r="AU3257" s="201">
        <v>0.32550000000000001</v>
      </c>
    </row>
    <row r="3258" spans="29:47" x14ac:dyDescent="0.2">
      <c r="AC3258" s="50">
        <v>-17.440000000006499</v>
      </c>
      <c r="AU3258" s="201">
        <v>0.3256</v>
      </c>
    </row>
    <row r="3259" spans="29:47" x14ac:dyDescent="0.2">
      <c r="AC3259" s="50">
        <v>-17.430000000006501</v>
      </c>
      <c r="AU3259" s="201">
        <v>0.32569999999999999</v>
      </c>
    </row>
    <row r="3260" spans="29:47" x14ac:dyDescent="0.2">
      <c r="AC3260" s="50">
        <v>-17.4200000000065</v>
      </c>
      <c r="AU3260" s="201">
        <v>0.32579999999999998</v>
      </c>
    </row>
    <row r="3261" spans="29:47" x14ac:dyDescent="0.2">
      <c r="AC3261" s="50">
        <v>-17.410000000006502</v>
      </c>
      <c r="AU3261" s="201">
        <v>0.32590000000000002</v>
      </c>
    </row>
    <row r="3262" spans="29:47" x14ac:dyDescent="0.2">
      <c r="AC3262" s="50">
        <v>-17.4000000000065</v>
      </c>
      <c r="AU3262" s="201">
        <v>0.32600000000000001</v>
      </c>
    </row>
    <row r="3263" spans="29:47" x14ac:dyDescent="0.2">
      <c r="AC3263" s="50">
        <v>-17.390000000006498</v>
      </c>
      <c r="AU3263" s="201">
        <v>0.3261</v>
      </c>
    </row>
    <row r="3264" spans="29:47" x14ac:dyDescent="0.2">
      <c r="AC3264" s="50">
        <v>-17.3800000000065</v>
      </c>
      <c r="AU3264" s="201">
        <v>0.32619999999999999</v>
      </c>
    </row>
    <row r="3265" spans="29:47" x14ac:dyDescent="0.2">
      <c r="AC3265" s="50">
        <v>-17.370000000006499</v>
      </c>
      <c r="AU3265" s="201">
        <v>0.32629999999999998</v>
      </c>
    </row>
    <row r="3266" spans="29:47" x14ac:dyDescent="0.2">
      <c r="AC3266" s="50">
        <v>-17.360000000006501</v>
      </c>
      <c r="AU3266" s="201">
        <v>0.32640000000000002</v>
      </c>
    </row>
    <row r="3267" spans="29:47" x14ac:dyDescent="0.2">
      <c r="AC3267" s="50">
        <v>-17.350000000006499</v>
      </c>
      <c r="AU3267" s="201">
        <v>0.32650000000000001</v>
      </c>
    </row>
    <row r="3268" spans="29:47" x14ac:dyDescent="0.2">
      <c r="AC3268" s="50">
        <v>-17.340000000006501</v>
      </c>
      <c r="AU3268" s="201">
        <v>0.3266</v>
      </c>
    </row>
    <row r="3269" spans="29:47" x14ac:dyDescent="0.2">
      <c r="AC3269" s="50">
        <v>-17.3300000000065</v>
      </c>
      <c r="AU3269" s="201">
        <v>0.32669999999999999</v>
      </c>
    </row>
    <row r="3270" spans="29:47" x14ac:dyDescent="0.2">
      <c r="AC3270" s="50">
        <v>-17.320000000006502</v>
      </c>
      <c r="AU3270" s="201">
        <v>0.32679999999999998</v>
      </c>
    </row>
    <row r="3271" spans="29:47" x14ac:dyDescent="0.2">
      <c r="AC3271" s="50">
        <v>-17.3100000000065</v>
      </c>
      <c r="AU3271" s="201">
        <v>0.32690000000000002</v>
      </c>
    </row>
    <row r="3272" spans="29:47" x14ac:dyDescent="0.2">
      <c r="AC3272" s="50">
        <v>-17.300000000006499</v>
      </c>
      <c r="AU3272" s="201">
        <v>0.32700000000000001</v>
      </c>
    </row>
    <row r="3273" spans="29:47" x14ac:dyDescent="0.2">
      <c r="AC3273" s="50">
        <v>-17.290000000006501</v>
      </c>
      <c r="AU3273" s="201">
        <v>0.3271</v>
      </c>
    </row>
    <row r="3274" spans="29:47" x14ac:dyDescent="0.2">
      <c r="AC3274" s="50">
        <v>-17.280000000006499</v>
      </c>
      <c r="AU3274" s="201">
        <v>0.32719999999999999</v>
      </c>
    </row>
    <row r="3275" spans="29:47" x14ac:dyDescent="0.2">
      <c r="AC3275" s="50">
        <v>-17.270000000006501</v>
      </c>
      <c r="AU3275" s="201">
        <v>0.32729999999999998</v>
      </c>
    </row>
    <row r="3276" spans="29:47" x14ac:dyDescent="0.2">
      <c r="AC3276" s="50">
        <v>-17.260000000006499</v>
      </c>
      <c r="AU3276" s="201">
        <v>0.32740000000000002</v>
      </c>
    </row>
    <row r="3277" spans="29:47" x14ac:dyDescent="0.2">
      <c r="AC3277" s="50">
        <v>-17.250000000006501</v>
      </c>
      <c r="AU3277" s="201">
        <v>0.32750000000000001</v>
      </c>
    </row>
    <row r="3278" spans="29:47" x14ac:dyDescent="0.2">
      <c r="AC3278" s="50">
        <v>-17.2400000000065</v>
      </c>
      <c r="AU3278" s="201">
        <v>0.3276</v>
      </c>
    </row>
    <row r="3279" spans="29:47" x14ac:dyDescent="0.2">
      <c r="AC3279" s="50">
        <v>-17.230000000006498</v>
      </c>
      <c r="AU3279" s="201">
        <v>0.32769999999999999</v>
      </c>
    </row>
    <row r="3280" spans="29:47" x14ac:dyDescent="0.2">
      <c r="AC3280" s="50">
        <v>-17.2200000000065</v>
      </c>
      <c r="AU3280" s="201">
        <v>0.32779999999999998</v>
      </c>
    </row>
    <row r="3281" spans="29:47" x14ac:dyDescent="0.2">
      <c r="AC3281" s="50">
        <v>-17.210000000006499</v>
      </c>
      <c r="AU3281" s="201">
        <v>0.32790000000000002</v>
      </c>
    </row>
    <row r="3282" spans="29:47" x14ac:dyDescent="0.2">
      <c r="AC3282" s="50">
        <v>-17.200000000006501</v>
      </c>
      <c r="AU3282" s="201">
        <v>0.32800000000000001</v>
      </c>
    </row>
    <row r="3283" spans="29:47" x14ac:dyDescent="0.2">
      <c r="AC3283" s="50">
        <v>-17.190000000006499</v>
      </c>
      <c r="AU3283" s="201">
        <v>0.3281</v>
      </c>
    </row>
    <row r="3284" spans="29:47" x14ac:dyDescent="0.2">
      <c r="AC3284" s="50">
        <v>-17.180000000006501</v>
      </c>
      <c r="AU3284" s="201">
        <v>0.32819999999999999</v>
      </c>
    </row>
    <row r="3285" spans="29:47" x14ac:dyDescent="0.2">
      <c r="AC3285" s="50">
        <v>-17.1700000000065</v>
      </c>
      <c r="AU3285" s="201">
        <v>0.32829999999999998</v>
      </c>
    </row>
    <row r="3286" spans="29:47" x14ac:dyDescent="0.2">
      <c r="AC3286" s="50">
        <v>-17.160000000006502</v>
      </c>
      <c r="AU3286" s="201">
        <v>0.32840000000000003</v>
      </c>
    </row>
    <row r="3287" spans="29:47" x14ac:dyDescent="0.2">
      <c r="AC3287" s="50">
        <v>-17.1500000000065</v>
      </c>
      <c r="AU3287" s="201">
        <v>0.32850000000000001</v>
      </c>
    </row>
    <row r="3288" spans="29:47" x14ac:dyDescent="0.2">
      <c r="AC3288" s="50">
        <v>-17.140000000006498</v>
      </c>
      <c r="AU3288" s="201">
        <v>0.3286</v>
      </c>
    </row>
    <row r="3289" spans="29:47" x14ac:dyDescent="0.2">
      <c r="AC3289" s="50">
        <v>-17.1300000000065</v>
      </c>
      <c r="AU3289" s="201">
        <v>0.32869999999999999</v>
      </c>
    </row>
    <row r="3290" spans="29:47" x14ac:dyDescent="0.2">
      <c r="AC3290" s="50">
        <v>-17.120000000006499</v>
      </c>
      <c r="AU3290" s="201">
        <v>0.32879999999999998</v>
      </c>
    </row>
    <row r="3291" spans="29:47" x14ac:dyDescent="0.2">
      <c r="AC3291" s="50">
        <v>-17.110000000006501</v>
      </c>
      <c r="AU3291" s="201">
        <v>0.32890000000000003</v>
      </c>
    </row>
    <row r="3292" spans="29:47" x14ac:dyDescent="0.2">
      <c r="AC3292" s="50">
        <v>-17.100000000006499</v>
      </c>
      <c r="AU3292" s="201">
        <v>0.32900000000000001</v>
      </c>
    </row>
    <row r="3293" spans="29:47" x14ac:dyDescent="0.2">
      <c r="AC3293" s="50">
        <v>-17.090000000006501</v>
      </c>
      <c r="AU3293" s="201">
        <v>0.3291</v>
      </c>
    </row>
    <row r="3294" spans="29:47" x14ac:dyDescent="0.2">
      <c r="AC3294" s="50">
        <v>-17.0800000000065</v>
      </c>
      <c r="AU3294" s="201">
        <v>0.32919999999999999</v>
      </c>
    </row>
    <row r="3295" spans="29:47" x14ac:dyDescent="0.2">
      <c r="AC3295" s="50">
        <v>-17.070000000006601</v>
      </c>
      <c r="AU3295" s="201">
        <v>0.32929999999999998</v>
      </c>
    </row>
    <row r="3296" spans="29:47" x14ac:dyDescent="0.2">
      <c r="AC3296" s="50">
        <v>-17.0600000000066</v>
      </c>
      <c r="AU3296" s="201">
        <v>0.32940000000000003</v>
      </c>
    </row>
    <row r="3297" spans="29:47" x14ac:dyDescent="0.2">
      <c r="AC3297" s="50">
        <v>-17.050000000006602</v>
      </c>
      <c r="AU3297" s="201">
        <v>0.32950000000000002</v>
      </c>
    </row>
    <row r="3298" spans="29:47" x14ac:dyDescent="0.2">
      <c r="AC3298" s="50">
        <v>-17.0400000000066</v>
      </c>
      <c r="AU3298" s="201">
        <v>0.3296</v>
      </c>
    </row>
    <row r="3299" spans="29:47" x14ac:dyDescent="0.2">
      <c r="AC3299" s="50">
        <v>-17.030000000006599</v>
      </c>
      <c r="AU3299" s="201">
        <v>0.32969999999999999</v>
      </c>
    </row>
    <row r="3300" spans="29:47" x14ac:dyDescent="0.2">
      <c r="AC3300" s="50">
        <v>-17.020000000006601</v>
      </c>
      <c r="AU3300" s="201">
        <v>0.32979999999999998</v>
      </c>
    </row>
    <row r="3301" spans="29:47" x14ac:dyDescent="0.2">
      <c r="AC3301" s="50">
        <v>-17.010000000006599</v>
      </c>
      <c r="AU3301" s="201">
        <v>0.32990000000000003</v>
      </c>
    </row>
    <row r="3302" spans="29:47" x14ac:dyDescent="0.2">
      <c r="AC3302" s="50">
        <v>-17.000000000006601</v>
      </c>
      <c r="AU3302" s="201">
        <v>0.33</v>
      </c>
    </row>
    <row r="3303" spans="29:47" x14ac:dyDescent="0.2">
      <c r="AC3303" s="50">
        <v>-16.990000000006599</v>
      </c>
      <c r="AU3303" s="201">
        <v>0.3301</v>
      </c>
    </row>
    <row r="3304" spans="29:47" x14ac:dyDescent="0.2">
      <c r="AC3304" s="50">
        <v>-16.980000000006601</v>
      </c>
      <c r="AU3304" s="201">
        <v>0.33019999999999999</v>
      </c>
    </row>
    <row r="3305" spans="29:47" x14ac:dyDescent="0.2">
      <c r="AC3305" s="50">
        <v>-16.9700000000066</v>
      </c>
      <c r="AU3305" s="201">
        <v>0.33029999999999998</v>
      </c>
    </row>
    <row r="3306" spans="29:47" x14ac:dyDescent="0.2">
      <c r="AC3306" s="50">
        <v>-16.960000000006598</v>
      </c>
      <c r="AU3306" s="201">
        <v>0.33040000000000003</v>
      </c>
    </row>
    <row r="3307" spans="29:47" x14ac:dyDescent="0.2">
      <c r="AC3307" s="50">
        <v>-16.9500000000066</v>
      </c>
      <c r="AU3307" s="201">
        <v>0.33050000000000002</v>
      </c>
    </row>
    <row r="3308" spans="29:47" x14ac:dyDescent="0.2">
      <c r="AC3308" s="50">
        <v>-16.940000000006599</v>
      </c>
      <c r="AU3308" s="201">
        <v>0.3306</v>
      </c>
    </row>
    <row r="3309" spans="29:47" x14ac:dyDescent="0.2">
      <c r="AC3309" s="50">
        <v>-16.930000000006601</v>
      </c>
      <c r="AU3309" s="201">
        <v>0.33069999999999999</v>
      </c>
    </row>
    <row r="3310" spans="29:47" x14ac:dyDescent="0.2">
      <c r="AC3310" s="50">
        <v>-16.920000000006599</v>
      </c>
      <c r="AU3310" s="201">
        <v>0.33079999999999998</v>
      </c>
    </row>
    <row r="3311" spans="29:47" x14ac:dyDescent="0.2">
      <c r="AC3311" s="50">
        <v>-16.910000000006601</v>
      </c>
      <c r="AU3311" s="201">
        <v>0.33090000000000003</v>
      </c>
    </row>
    <row r="3312" spans="29:47" x14ac:dyDescent="0.2">
      <c r="AC3312" s="50">
        <v>-16.9000000000066</v>
      </c>
      <c r="AU3312" s="201">
        <v>0.33100000000000002</v>
      </c>
    </row>
    <row r="3313" spans="29:47" x14ac:dyDescent="0.2">
      <c r="AC3313" s="50">
        <v>-16.890000000006602</v>
      </c>
      <c r="AU3313" s="201">
        <v>0.33110000000000001</v>
      </c>
    </row>
    <row r="3314" spans="29:47" x14ac:dyDescent="0.2">
      <c r="AC3314" s="50">
        <v>-16.8800000000066</v>
      </c>
      <c r="AU3314" s="201">
        <v>0.33119999999999999</v>
      </c>
    </row>
    <row r="3315" spans="29:47" x14ac:dyDescent="0.2">
      <c r="AC3315" s="50">
        <v>-16.870000000006598</v>
      </c>
      <c r="AU3315" s="201">
        <v>0.33129999999999998</v>
      </c>
    </row>
    <row r="3316" spans="29:47" x14ac:dyDescent="0.2">
      <c r="AC3316" s="50">
        <v>-16.8600000000066</v>
      </c>
      <c r="AU3316" s="201">
        <v>0.33139999999999997</v>
      </c>
    </row>
    <row r="3317" spans="29:47" x14ac:dyDescent="0.2">
      <c r="AC3317" s="50">
        <v>-16.850000000006599</v>
      </c>
      <c r="AU3317" s="201">
        <v>0.33150000000000002</v>
      </c>
    </row>
    <row r="3318" spans="29:47" x14ac:dyDescent="0.2">
      <c r="AC3318" s="50">
        <v>-16.840000000006601</v>
      </c>
      <c r="AU3318" s="201">
        <v>0.33160000000000001</v>
      </c>
    </row>
    <row r="3319" spans="29:47" x14ac:dyDescent="0.2">
      <c r="AC3319" s="50">
        <v>-16.830000000006599</v>
      </c>
      <c r="AU3319" s="201">
        <v>0.33169999999999999</v>
      </c>
    </row>
    <row r="3320" spans="29:47" x14ac:dyDescent="0.2">
      <c r="AC3320" s="50">
        <v>-16.820000000006601</v>
      </c>
      <c r="AU3320" s="201">
        <v>0.33179999999999998</v>
      </c>
    </row>
    <row r="3321" spans="29:47" x14ac:dyDescent="0.2">
      <c r="AC3321" s="50">
        <v>-16.8100000000066</v>
      </c>
      <c r="AU3321" s="201">
        <v>0.33189999999999997</v>
      </c>
    </row>
    <row r="3322" spans="29:47" x14ac:dyDescent="0.2">
      <c r="AC3322" s="50">
        <v>-16.800000000006602</v>
      </c>
      <c r="AU3322" s="201">
        <v>0.33200000000000002</v>
      </c>
    </row>
    <row r="3323" spans="29:47" x14ac:dyDescent="0.2">
      <c r="AC3323" s="50">
        <v>-16.7900000000066</v>
      </c>
      <c r="AU3323" s="201">
        <v>0.33210000000000001</v>
      </c>
    </row>
    <row r="3324" spans="29:47" x14ac:dyDescent="0.2">
      <c r="AC3324" s="50">
        <v>-16.780000000006599</v>
      </c>
      <c r="AU3324" s="201">
        <v>0.3322</v>
      </c>
    </row>
    <row r="3325" spans="29:47" x14ac:dyDescent="0.2">
      <c r="AC3325" s="50">
        <v>-16.770000000006601</v>
      </c>
      <c r="AU3325" s="201">
        <v>0.33229999999999998</v>
      </c>
    </row>
    <row r="3326" spans="29:47" x14ac:dyDescent="0.2">
      <c r="AC3326" s="50">
        <v>-16.760000000006599</v>
      </c>
      <c r="AU3326" s="201">
        <v>0.33239999999999997</v>
      </c>
    </row>
    <row r="3327" spans="29:47" x14ac:dyDescent="0.2">
      <c r="AC3327" s="50">
        <v>-16.750000000006601</v>
      </c>
      <c r="AU3327" s="201">
        <v>0.33250000000000002</v>
      </c>
    </row>
    <row r="3328" spans="29:47" x14ac:dyDescent="0.2">
      <c r="AC3328" s="50">
        <v>-16.740000000006599</v>
      </c>
      <c r="AU3328" s="201">
        <v>0.33260000000000001</v>
      </c>
    </row>
    <row r="3329" spans="29:47" x14ac:dyDescent="0.2">
      <c r="AC3329" s="50">
        <v>-16.730000000006601</v>
      </c>
      <c r="AU3329" s="201">
        <v>0.3327</v>
      </c>
    </row>
    <row r="3330" spans="29:47" x14ac:dyDescent="0.2">
      <c r="AC3330" s="50">
        <v>-16.7200000000066</v>
      </c>
      <c r="AU3330" s="201">
        <v>0.33279999999999998</v>
      </c>
    </row>
    <row r="3331" spans="29:47" x14ac:dyDescent="0.2">
      <c r="AC3331" s="50">
        <v>-16.710000000006598</v>
      </c>
      <c r="AU3331" s="201">
        <v>0.33289999999999997</v>
      </c>
    </row>
    <row r="3332" spans="29:47" x14ac:dyDescent="0.2">
      <c r="AC3332" s="50">
        <v>-16.7000000000066</v>
      </c>
      <c r="AU3332" s="201">
        <v>0.33300000000000002</v>
      </c>
    </row>
    <row r="3333" spans="29:47" x14ac:dyDescent="0.2">
      <c r="AC3333" s="50">
        <v>-16.690000000006599</v>
      </c>
      <c r="AU3333" s="201">
        <v>0.33310000000000001</v>
      </c>
    </row>
    <row r="3334" spans="29:47" x14ac:dyDescent="0.2">
      <c r="AC3334" s="50">
        <v>-16.680000000006601</v>
      </c>
      <c r="AU3334" s="201">
        <v>0.3332</v>
      </c>
    </row>
    <row r="3335" spans="29:47" x14ac:dyDescent="0.2">
      <c r="AC3335" s="50">
        <v>-16.670000000006599</v>
      </c>
      <c r="AU3335" s="201">
        <v>0.33329999999999999</v>
      </c>
    </row>
    <row r="3336" spans="29:47" x14ac:dyDescent="0.2">
      <c r="AC3336" s="50">
        <v>-16.660000000006601</v>
      </c>
      <c r="AU3336" s="201">
        <v>0.33339999999999997</v>
      </c>
    </row>
    <row r="3337" spans="29:47" x14ac:dyDescent="0.2">
      <c r="AC3337" s="50">
        <v>-16.6500000000066</v>
      </c>
      <c r="AU3337" s="201">
        <v>0.33350000000000002</v>
      </c>
    </row>
    <row r="3338" spans="29:47" x14ac:dyDescent="0.2">
      <c r="AC3338" s="50">
        <v>-16.640000000006602</v>
      </c>
      <c r="AU3338" s="201">
        <v>0.33360000000000001</v>
      </c>
    </row>
    <row r="3339" spans="29:47" x14ac:dyDescent="0.2">
      <c r="AC3339" s="50">
        <v>-16.6300000000066</v>
      </c>
      <c r="AU3339" s="201">
        <v>0.3337</v>
      </c>
    </row>
    <row r="3340" spans="29:47" x14ac:dyDescent="0.2">
      <c r="AC3340" s="50">
        <v>-16.620000000006598</v>
      </c>
      <c r="AU3340" s="201">
        <v>0.33379999999999999</v>
      </c>
    </row>
    <row r="3341" spans="29:47" x14ac:dyDescent="0.2">
      <c r="AC3341" s="50">
        <v>-16.6100000000066</v>
      </c>
      <c r="AU3341" s="201">
        <v>0.33389999999999997</v>
      </c>
    </row>
    <row r="3342" spans="29:47" x14ac:dyDescent="0.2">
      <c r="AC3342" s="50">
        <v>-16.600000000006599</v>
      </c>
      <c r="AU3342" s="201">
        <v>0.33400000000000002</v>
      </c>
    </row>
    <row r="3343" spans="29:47" x14ac:dyDescent="0.2">
      <c r="AC3343" s="50">
        <v>-16.590000000006601</v>
      </c>
      <c r="AU3343" s="201">
        <v>0.33410000000000001</v>
      </c>
    </row>
    <row r="3344" spans="29:47" x14ac:dyDescent="0.2">
      <c r="AC3344" s="50">
        <v>-16.580000000006599</v>
      </c>
      <c r="AU3344" s="201">
        <v>0.3342</v>
      </c>
    </row>
    <row r="3345" spans="29:47" x14ac:dyDescent="0.2">
      <c r="AC3345" s="50">
        <v>-16.570000000006701</v>
      </c>
      <c r="AU3345" s="201">
        <v>0.33429999999999999</v>
      </c>
    </row>
    <row r="3346" spans="29:47" x14ac:dyDescent="0.2">
      <c r="AC3346" s="50">
        <v>-16.560000000006699</v>
      </c>
      <c r="AU3346" s="201">
        <v>0.33439999999999998</v>
      </c>
    </row>
    <row r="3347" spans="29:47" x14ac:dyDescent="0.2">
      <c r="AC3347" s="50">
        <v>-16.550000000006701</v>
      </c>
      <c r="AU3347" s="201">
        <v>0.33450000000000002</v>
      </c>
    </row>
    <row r="3348" spans="29:47" x14ac:dyDescent="0.2">
      <c r="AC3348" s="50">
        <v>-16.5400000000067</v>
      </c>
      <c r="AU3348" s="201">
        <v>0.33460000000000001</v>
      </c>
    </row>
    <row r="3349" spans="29:47" x14ac:dyDescent="0.2">
      <c r="AC3349" s="50">
        <v>-16.530000000006702</v>
      </c>
      <c r="AU3349" s="201">
        <v>0.3347</v>
      </c>
    </row>
    <row r="3350" spans="29:47" x14ac:dyDescent="0.2">
      <c r="AC3350" s="50">
        <v>-16.5200000000067</v>
      </c>
      <c r="AU3350" s="201">
        <v>0.33479999999999999</v>
      </c>
    </row>
    <row r="3351" spans="29:47" x14ac:dyDescent="0.2">
      <c r="AC3351" s="50">
        <v>-16.510000000006698</v>
      </c>
      <c r="AU3351" s="201">
        <v>0.33489999999999998</v>
      </c>
    </row>
    <row r="3352" spans="29:47" x14ac:dyDescent="0.2">
      <c r="AC3352" s="50">
        <v>-16.5000000000067</v>
      </c>
      <c r="AU3352" s="201">
        <v>0.33500000000000002</v>
      </c>
    </row>
    <row r="3353" spans="29:47" x14ac:dyDescent="0.2">
      <c r="AC3353" s="50">
        <v>-16.490000000006699</v>
      </c>
      <c r="AU3353" s="201">
        <v>0.33510000000000001</v>
      </c>
    </row>
    <row r="3354" spans="29:47" x14ac:dyDescent="0.2">
      <c r="AC3354" s="50">
        <v>-16.480000000006701</v>
      </c>
      <c r="AU3354" s="201">
        <v>0.3352</v>
      </c>
    </row>
    <row r="3355" spans="29:47" x14ac:dyDescent="0.2">
      <c r="AC3355" s="50">
        <v>-16.470000000006699</v>
      </c>
      <c r="AU3355" s="201">
        <v>0.33529999999999999</v>
      </c>
    </row>
    <row r="3356" spans="29:47" x14ac:dyDescent="0.2">
      <c r="AC3356" s="50">
        <v>-16.460000000006701</v>
      </c>
      <c r="AU3356" s="201">
        <v>0.33539999999999998</v>
      </c>
    </row>
    <row r="3357" spans="29:47" x14ac:dyDescent="0.2">
      <c r="AC3357" s="50">
        <v>-16.4500000000067</v>
      </c>
      <c r="AU3357" s="201">
        <v>0.33550000000000002</v>
      </c>
    </row>
    <row r="3358" spans="29:47" x14ac:dyDescent="0.2">
      <c r="AC3358" s="50">
        <v>-16.440000000006702</v>
      </c>
      <c r="AU3358" s="201">
        <v>0.33560000000000001</v>
      </c>
    </row>
    <row r="3359" spans="29:47" x14ac:dyDescent="0.2">
      <c r="AC3359" s="50">
        <v>-16.4300000000067</v>
      </c>
      <c r="AU3359" s="201">
        <v>0.3357</v>
      </c>
    </row>
    <row r="3360" spans="29:47" x14ac:dyDescent="0.2">
      <c r="AC3360" s="50">
        <v>-16.420000000006699</v>
      </c>
      <c r="AU3360" s="201">
        <v>0.33579999999999999</v>
      </c>
    </row>
    <row r="3361" spans="29:47" x14ac:dyDescent="0.2">
      <c r="AC3361" s="50">
        <v>-16.410000000006701</v>
      </c>
      <c r="AU3361" s="201">
        <v>0.33589999999999998</v>
      </c>
    </row>
    <row r="3362" spans="29:47" x14ac:dyDescent="0.2">
      <c r="AC3362" s="50">
        <v>-16.400000000006699</v>
      </c>
      <c r="AU3362" s="201">
        <v>0.33600000000000002</v>
      </c>
    </row>
    <row r="3363" spans="29:47" x14ac:dyDescent="0.2">
      <c r="AC3363" s="50">
        <v>-16.390000000006701</v>
      </c>
      <c r="AU3363" s="201">
        <v>0.33610000000000001</v>
      </c>
    </row>
    <row r="3364" spans="29:47" x14ac:dyDescent="0.2">
      <c r="AC3364" s="50">
        <v>-16.380000000006699</v>
      </c>
      <c r="AU3364" s="201">
        <v>0.3362</v>
      </c>
    </row>
    <row r="3365" spans="29:47" x14ac:dyDescent="0.2">
      <c r="AC3365" s="50">
        <v>-16.370000000006701</v>
      </c>
      <c r="AU3365" s="201">
        <v>0.33629999999999999</v>
      </c>
    </row>
    <row r="3366" spans="29:47" x14ac:dyDescent="0.2">
      <c r="AC3366" s="50">
        <v>-16.3600000000067</v>
      </c>
      <c r="AU3366" s="201">
        <v>0.33639999999999998</v>
      </c>
    </row>
    <row r="3367" spans="29:47" x14ac:dyDescent="0.2">
      <c r="AC3367" s="50">
        <v>-16.350000000006698</v>
      </c>
      <c r="AU3367" s="201">
        <v>0.33650000000000002</v>
      </c>
    </row>
    <row r="3368" spans="29:47" x14ac:dyDescent="0.2">
      <c r="AC3368" s="50">
        <v>-16.3400000000067</v>
      </c>
      <c r="AU3368" s="201">
        <v>0.33660000000000001</v>
      </c>
    </row>
    <row r="3369" spans="29:47" x14ac:dyDescent="0.2">
      <c r="AC3369" s="50">
        <v>-16.330000000006699</v>
      </c>
      <c r="AU3369" s="201">
        <v>0.3367</v>
      </c>
    </row>
    <row r="3370" spans="29:47" x14ac:dyDescent="0.2">
      <c r="AC3370" s="50">
        <v>-16.320000000006701</v>
      </c>
      <c r="AU3370" s="201">
        <v>0.33679999999999999</v>
      </c>
    </row>
    <row r="3371" spans="29:47" x14ac:dyDescent="0.2">
      <c r="AC3371" s="50">
        <v>-16.310000000006699</v>
      </c>
      <c r="AU3371" s="201">
        <v>0.33689999999999998</v>
      </c>
    </row>
    <row r="3372" spans="29:47" x14ac:dyDescent="0.2">
      <c r="AC3372" s="50">
        <v>-16.300000000006701</v>
      </c>
      <c r="AU3372" s="201">
        <v>0.33700000000000002</v>
      </c>
    </row>
    <row r="3373" spans="29:47" x14ac:dyDescent="0.2">
      <c r="AC3373" s="50">
        <v>-16.2900000000067</v>
      </c>
      <c r="AU3373" s="201">
        <v>0.33710000000000001</v>
      </c>
    </row>
    <row r="3374" spans="29:47" x14ac:dyDescent="0.2">
      <c r="AC3374" s="50">
        <v>-16.280000000006702</v>
      </c>
      <c r="AU3374" s="201">
        <v>0.3372</v>
      </c>
    </row>
    <row r="3375" spans="29:47" x14ac:dyDescent="0.2">
      <c r="AC3375" s="50">
        <v>-16.2700000000067</v>
      </c>
      <c r="AU3375" s="201">
        <v>0.33729999999999999</v>
      </c>
    </row>
    <row r="3376" spans="29:47" x14ac:dyDescent="0.2">
      <c r="AC3376" s="50">
        <v>-16.260000000006698</v>
      </c>
      <c r="AU3376" s="201">
        <v>0.33739999999999998</v>
      </c>
    </row>
    <row r="3377" spans="29:47" x14ac:dyDescent="0.2">
      <c r="AC3377" s="50">
        <v>-16.2500000000067</v>
      </c>
      <c r="AU3377" s="201">
        <v>0.33750000000000002</v>
      </c>
    </row>
    <row r="3378" spans="29:47" x14ac:dyDescent="0.2">
      <c r="AC3378" s="50">
        <v>-16.240000000006699</v>
      </c>
      <c r="AU3378" s="201">
        <v>0.33760000000000001</v>
      </c>
    </row>
    <row r="3379" spans="29:47" x14ac:dyDescent="0.2">
      <c r="AC3379" s="50">
        <v>-16.230000000006701</v>
      </c>
      <c r="AU3379" s="201">
        <v>0.3377</v>
      </c>
    </row>
    <row r="3380" spans="29:47" x14ac:dyDescent="0.2">
      <c r="AC3380" s="50">
        <v>-16.220000000006699</v>
      </c>
      <c r="AU3380" s="201">
        <v>0.33779999999999999</v>
      </c>
    </row>
    <row r="3381" spans="29:47" x14ac:dyDescent="0.2">
      <c r="AC3381" s="50">
        <v>-16.210000000006701</v>
      </c>
      <c r="AU3381" s="201">
        <v>0.33789999999999998</v>
      </c>
    </row>
    <row r="3382" spans="29:47" x14ac:dyDescent="0.2">
      <c r="AC3382" s="50">
        <v>-16.2000000000067</v>
      </c>
      <c r="AU3382" s="201">
        <v>0.33800000000000002</v>
      </c>
    </row>
    <row r="3383" spans="29:47" x14ac:dyDescent="0.2">
      <c r="AC3383" s="50">
        <v>-16.190000000006702</v>
      </c>
      <c r="AU3383" s="201">
        <v>0.33810000000000001</v>
      </c>
    </row>
    <row r="3384" spans="29:47" x14ac:dyDescent="0.2">
      <c r="AC3384" s="50">
        <v>-16.1800000000067</v>
      </c>
      <c r="AU3384" s="201">
        <v>0.3382</v>
      </c>
    </row>
    <row r="3385" spans="29:47" x14ac:dyDescent="0.2">
      <c r="AC3385" s="50">
        <v>-16.170000000006699</v>
      </c>
      <c r="AU3385" s="201">
        <v>0.33829999999999999</v>
      </c>
    </row>
    <row r="3386" spans="29:47" x14ac:dyDescent="0.2">
      <c r="AC3386" s="50">
        <v>-16.160000000006701</v>
      </c>
      <c r="AU3386" s="201">
        <v>0.33839999999999998</v>
      </c>
    </row>
    <row r="3387" spans="29:47" x14ac:dyDescent="0.2">
      <c r="AC3387" s="50">
        <v>-16.150000000006699</v>
      </c>
      <c r="AU3387" s="201">
        <v>0.33850000000000002</v>
      </c>
    </row>
    <row r="3388" spans="29:47" x14ac:dyDescent="0.2">
      <c r="AC3388" s="50">
        <v>-16.140000000006701</v>
      </c>
      <c r="AU3388" s="201">
        <v>0.33860000000000001</v>
      </c>
    </row>
    <row r="3389" spans="29:47" x14ac:dyDescent="0.2">
      <c r="AC3389" s="50">
        <v>-16.130000000006699</v>
      </c>
      <c r="AU3389" s="201">
        <v>0.3387</v>
      </c>
    </row>
    <row r="3390" spans="29:47" x14ac:dyDescent="0.2">
      <c r="AC3390" s="50">
        <v>-16.120000000006701</v>
      </c>
      <c r="AU3390" s="201">
        <v>0.33879999999999999</v>
      </c>
    </row>
    <row r="3391" spans="29:47" x14ac:dyDescent="0.2">
      <c r="AC3391" s="50">
        <v>-16.1100000000067</v>
      </c>
      <c r="AU3391" s="201">
        <v>0.33889999999999998</v>
      </c>
    </row>
    <row r="3392" spans="29:47" x14ac:dyDescent="0.2">
      <c r="AC3392" s="50">
        <v>-16.100000000006698</v>
      </c>
      <c r="AU3392" s="201">
        <v>0.33900000000000002</v>
      </c>
    </row>
    <row r="3393" spans="29:47" x14ac:dyDescent="0.2">
      <c r="AC3393" s="50">
        <v>-16.0900000000067</v>
      </c>
      <c r="AU3393" s="201">
        <v>0.33910000000000001</v>
      </c>
    </row>
    <row r="3394" spans="29:47" x14ac:dyDescent="0.2">
      <c r="AC3394" s="50">
        <v>-16.080000000006699</v>
      </c>
      <c r="AU3394" s="201">
        <v>0.3392</v>
      </c>
    </row>
    <row r="3395" spans="29:47" x14ac:dyDescent="0.2">
      <c r="AC3395" s="50">
        <v>-16.0700000000068</v>
      </c>
      <c r="AU3395" s="201">
        <v>0.33929999999999999</v>
      </c>
    </row>
    <row r="3396" spans="29:47" x14ac:dyDescent="0.2">
      <c r="AC3396" s="50">
        <v>-16.060000000006799</v>
      </c>
      <c r="AU3396" s="201">
        <v>0.33939999999999998</v>
      </c>
    </row>
    <row r="3397" spans="29:47" x14ac:dyDescent="0.2">
      <c r="AC3397" s="50">
        <v>-16.050000000006801</v>
      </c>
      <c r="AU3397" s="201">
        <v>0.33950000000000002</v>
      </c>
    </row>
    <row r="3398" spans="29:47" x14ac:dyDescent="0.2">
      <c r="AC3398" s="50">
        <v>-16.040000000006799</v>
      </c>
      <c r="AU3398" s="201">
        <v>0.33960000000000001</v>
      </c>
    </row>
    <row r="3399" spans="29:47" x14ac:dyDescent="0.2">
      <c r="AC3399" s="50">
        <v>-16.030000000006801</v>
      </c>
      <c r="AU3399" s="201">
        <v>0.3397</v>
      </c>
    </row>
    <row r="3400" spans="29:47" x14ac:dyDescent="0.2">
      <c r="AC3400" s="50">
        <v>-16.020000000006799</v>
      </c>
      <c r="AU3400" s="201">
        <v>0.33979999999999999</v>
      </c>
    </row>
    <row r="3401" spans="29:47" x14ac:dyDescent="0.2">
      <c r="AC3401" s="50">
        <v>-16.010000000006801</v>
      </c>
      <c r="AU3401" s="201">
        <v>0.33989999999999998</v>
      </c>
    </row>
    <row r="3402" spans="29:47" x14ac:dyDescent="0.2">
      <c r="AC3402" s="50">
        <v>-16.0000000000068</v>
      </c>
      <c r="AU3402" s="201">
        <v>0.34</v>
      </c>
    </row>
    <row r="3403" spans="29:47" x14ac:dyDescent="0.2">
      <c r="AC3403" s="50">
        <v>-15.9900000000068</v>
      </c>
      <c r="AU3403" s="201">
        <v>0.34010000000000001</v>
      </c>
    </row>
    <row r="3404" spans="29:47" x14ac:dyDescent="0.2">
      <c r="AC3404" s="50">
        <v>-15.9800000000068</v>
      </c>
      <c r="AU3404" s="201">
        <v>0.3402</v>
      </c>
    </row>
    <row r="3405" spans="29:47" x14ac:dyDescent="0.2">
      <c r="AC3405" s="50">
        <v>-15.970000000006801</v>
      </c>
      <c r="AU3405" s="201">
        <v>0.34029999999999999</v>
      </c>
    </row>
    <row r="3406" spans="29:47" x14ac:dyDescent="0.2">
      <c r="AC3406" s="50">
        <v>-15.960000000006801</v>
      </c>
      <c r="AU3406" s="201">
        <v>0.34039999999999998</v>
      </c>
    </row>
    <row r="3407" spans="29:47" x14ac:dyDescent="0.2">
      <c r="AC3407" s="50">
        <v>-15.950000000006799</v>
      </c>
      <c r="AU3407" s="201">
        <v>0.34050000000000002</v>
      </c>
    </row>
    <row r="3408" spans="29:47" x14ac:dyDescent="0.2">
      <c r="AC3408" s="50">
        <v>-15.940000000006799</v>
      </c>
      <c r="AU3408" s="201">
        <v>0.34060000000000001</v>
      </c>
    </row>
    <row r="3409" spans="29:47" x14ac:dyDescent="0.2">
      <c r="AC3409" s="50">
        <v>-15.9300000000068</v>
      </c>
      <c r="AU3409" s="201">
        <v>0.3407</v>
      </c>
    </row>
    <row r="3410" spans="29:47" x14ac:dyDescent="0.2">
      <c r="AC3410" s="50">
        <v>-15.9200000000068</v>
      </c>
      <c r="AU3410" s="201">
        <v>0.34079999999999999</v>
      </c>
    </row>
    <row r="3411" spans="29:47" x14ac:dyDescent="0.2">
      <c r="AC3411" s="50">
        <v>-15.9100000000068</v>
      </c>
      <c r="AU3411" s="201">
        <v>0.34089999999999998</v>
      </c>
    </row>
    <row r="3412" spans="29:47" x14ac:dyDescent="0.2">
      <c r="AC3412" s="50">
        <v>-15.9000000000068</v>
      </c>
      <c r="AU3412" s="201">
        <v>0.34100000000000003</v>
      </c>
    </row>
    <row r="3413" spans="29:47" x14ac:dyDescent="0.2">
      <c r="AC3413" s="50">
        <v>-15.8900000000068</v>
      </c>
      <c r="AU3413" s="201">
        <v>0.34110000000000001</v>
      </c>
    </row>
    <row r="3414" spans="29:47" x14ac:dyDescent="0.2">
      <c r="AC3414" s="50">
        <v>-15.880000000006801</v>
      </c>
      <c r="AU3414" s="201">
        <v>0.3412</v>
      </c>
    </row>
    <row r="3415" spans="29:47" x14ac:dyDescent="0.2">
      <c r="AC3415" s="50">
        <v>-15.870000000006799</v>
      </c>
      <c r="AU3415" s="201">
        <v>0.34129999999999999</v>
      </c>
    </row>
    <row r="3416" spans="29:47" x14ac:dyDescent="0.2">
      <c r="AC3416" s="50">
        <v>-15.860000000006799</v>
      </c>
      <c r="AU3416" s="201">
        <v>0.34139999999999998</v>
      </c>
    </row>
    <row r="3417" spans="29:47" x14ac:dyDescent="0.2">
      <c r="AC3417" s="50">
        <v>-15.8500000000068</v>
      </c>
      <c r="AU3417" s="201">
        <v>0.34150000000000003</v>
      </c>
    </row>
    <row r="3418" spans="29:47" x14ac:dyDescent="0.2">
      <c r="AC3418" s="50">
        <v>-15.8400000000068</v>
      </c>
      <c r="AU3418" s="201">
        <v>0.34160000000000001</v>
      </c>
    </row>
    <row r="3419" spans="29:47" x14ac:dyDescent="0.2">
      <c r="AC3419" s="50">
        <v>-15.8300000000068</v>
      </c>
      <c r="AU3419" s="201">
        <v>0.3417</v>
      </c>
    </row>
    <row r="3420" spans="29:47" x14ac:dyDescent="0.2">
      <c r="AC3420" s="50">
        <v>-15.8200000000068</v>
      </c>
      <c r="AU3420" s="201">
        <v>0.34179999999999999</v>
      </c>
    </row>
    <row r="3421" spans="29:47" x14ac:dyDescent="0.2">
      <c r="AC3421" s="50">
        <v>-15.8100000000068</v>
      </c>
      <c r="AU3421" s="201">
        <v>0.34189999999999998</v>
      </c>
    </row>
    <row r="3422" spans="29:47" x14ac:dyDescent="0.2">
      <c r="AC3422" s="50">
        <v>-15.800000000006801</v>
      </c>
      <c r="AU3422" s="201">
        <v>0.34200000000000003</v>
      </c>
    </row>
    <row r="3423" spans="29:47" x14ac:dyDescent="0.2">
      <c r="AC3423" s="50">
        <v>-15.790000000006801</v>
      </c>
      <c r="AU3423" s="201">
        <v>0.34210000000000002</v>
      </c>
    </row>
    <row r="3424" spans="29:47" x14ac:dyDescent="0.2">
      <c r="AC3424" s="50">
        <v>-15.780000000006799</v>
      </c>
      <c r="AU3424" s="201">
        <v>0.3422</v>
      </c>
    </row>
    <row r="3425" spans="29:47" x14ac:dyDescent="0.2">
      <c r="AC3425" s="50">
        <v>-15.770000000006799</v>
      </c>
      <c r="AU3425" s="201">
        <v>0.34229999999999999</v>
      </c>
    </row>
    <row r="3426" spans="29:47" x14ac:dyDescent="0.2">
      <c r="AC3426" s="50">
        <v>-15.7600000000068</v>
      </c>
      <c r="AU3426" s="201">
        <v>0.34239999999999998</v>
      </c>
    </row>
    <row r="3427" spans="29:47" x14ac:dyDescent="0.2">
      <c r="AC3427" s="50">
        <v>-15.7500000000068</v>
      </c>
      <c r="AU3427" s="201">
        <v>0.34250000000000003</v>
      </c>
    </row>
    <row r="3428" spans="29:47" x14ac:dyDescent="0.2">
      <c r="AC3428" s="50">
        <v>-15.7400000000068</v>
      </c>
      <c r="AU3428" s="201">
        <v>0.34260000000000002</v>
      </c>
    </row>
    <row r="3429" spans="29:47" x14ac:dyDescent="0.2">
      <c r="AC3429" s="50">
        <v>-15.7300000000068</v>
      </c>
      <c r="AU3429" s="201">
        <v>0.3427</v>
      </c>
    </row>
    <row r="3430" spans="29:47" x14ac:dyDescent="0.2">
      <c r="AC3430" s="50">
        <v>-15.720000000006801</v>
      </c>
      <c r="AU3430" s="201">
        <v>0.34279999999999999</v>
      </c>
    </row>
    <row r="3431" spans="29:47" x14ac:dyDescent="0.2">
      <c r="AC3431" s="50">
        <v>-15.710000000006801</v>
      </c>
      <c r="AU3431" s="201">
        <v>0.34289999999999998</v>
      </c>
    </row>
    <row r="3432" spans="29:47" x14ac:dyDescent="0.2">
      <c r="AC3432" s="50">
        <v>-15.700000000006799</v>
      </c>
      <c r="AU3432" s="201">
        <v>0.34300000000000003</v>
      </c>
    </row>
    <row r="3433" spans="29:47" x14ac:dyDescent="0.2">
      <c r="AC3433" s="50">
        <v>-15.690000000006799</v>
      </c>
      <c r="AU3433" s="201">
        <v>0.34310000000000002</v>
      </c>
    </row>
    <row r="3434" spans="29:47" x14ac:dyDescent="0.2">
      <c r="AC3434" s="50">
        <v>-15.6800000000068</v>
      </c>
      <c r="AU3434" s="201">
        <v>0.34320000000000001</v>
      </c>
    </row>
    <row r="3435" spans="29:47" x14ac:dyDescent="0.2">
      <c r="AC3435" s="50">
        <v>-15.6700000000068</v>
      </c>
      <c r="AU3435" s="201">
        <v>0.34329999999999999</v>
      </c>
    </row>
    <row r="3436" spans="29:47" x14ac:dyDescent="0.2">
      <c r="AC3436" s="50">
        <v>-15.6600000000068</v>
      </c>
      <c r="AU3436" s="201">
        <v>0.34339999999999998</v>
      </c>
    </row>
    <row r="3437" spans="29:47" x14ac:dyDescent="0.2">
      <c r="AC3437" s="50">
        <v>-15.6500000000068</v>
      </c>
      <c r="AU3437" s="201">
        <v>0.34350000000000003</v>
      </c>
    </row>
    <row r="3438" spans="29:47" x14ac:dyDescent="0.2">
      <c r="AC3438" s="50">
        <v>-15.6400000000068</v>
      </c>
      <c r="AU3438" s="201">
        <v>0.34360000000000002</v>
      </c>
    </row>
    <row r="3439" spans="29:47" x14ac:dyDescent="0.2">
      <c r="AC3439" s="50">
        <v>-15.630000000006801</v>
      </c>
      <c r="AU3439" s="201">
        <v>0.34370000000000001</v>
      </c>
    </row>
    <row r="3440" spans="29:47" x14ac:dyDescent="0.2">
      <c r="AC3440" s="50">
        <v>-15.620000000006799</v>
      </c>
      <c r="AU3440" s="201">
        <v>0.34379999999999999</v>
      </c>
    </row>
    <row r="3441" spans="29:47" x14ac:dyDescent="0.2">
      <c r="AC3441" s="50">
        <v>-15.610000000006799</v>
      </c>
      <c r="AU3441" s="201">
        <v>0.34389999999999998</v>
      </c>
    </row>
    <row r="3442" spans="29:47" x14ac:dyDescent="0.2">
      <c r="AC3442" s="50">
        <v>-15.6000000000068</v>
      </c>
      <c r="AU3442" s="201">
        <v>0.34399999999999997</v>
      </c>
    </row>
    <row r="3443" spans="29:47" x14ac:dyDescent="0.2">
      <c r="AC3443" s="50">
        <v>-15.5900000000068</v>
      </c>
      <c r="AU3443" s="201">
        <v>0.34410000000000002</v>
      </c>
    </row>
    <row r="3444" spans="29:47" x14ac:dyDescent="0.2">
      <c r="AC3444" s="50">
        <v>-15.5800000000068</v>
      </c>
      <c r="AU3444" s="201">
        <v>0.34420000000000001</v>
      </c>
    </row>
    <row r="3445" spans="29:47" x14ac:dyDescent="0.2">
      <c r="AC3445" s="50">
        <v>-15.5700000000068</v>
      </c>
      <c r="AU3445" s="201">
        <v>0.34429999999999999</v>
      </c>
    </row>
    <row r="3446" spans="29:47" x14ac:dyDescent="0.2">
      <c r="AC3446" s="50">
        <v>-15.5600000000069</v>
      </c>
      <c r="AU3446" s="201">
        <v>0.34439999999999998</v>
      </c>
    </row>
    <row r="3447" spans="29:47" x14ac:dyDescent="0.2">
      <c r="AC3447" s="50">
        <v>-15.5500000000069</v>
      </c>
      <c r="AU3447" s="201">
        <v>0.34449999999999997</v>
      </c>
    </row>
    <row r="3448" spans="29:47" x14ac:dyDescent="0.2">
      <c r="AC3448" s="50">
        <v>-15.5400000000069</v>
      </c>
      <c r="AU3448" s="201">
        <v>0.34460000000000002</v>
      </c>
    </row>
    <row r="3449" spans="29:47" x14ac:dyDescent="0.2">
      <c r="AC3449" s="50">
        <v>-15.530000000006901</v>
      </c>
      <c r="AU3449" s="201">
        <v>0.34470000000000001</v>
      </c>
    </row>
    <row r="3450" spans="29:47" x14ac:dyDescent="0.2">
      <c r="AC3450" s="50">
        <v>-15.520000000006901</v>
      </c>
      <c r="AU3450" s="201">
        <v>0.3448</v>
      </c>
    </row>
    <row r="3451" spans="29:47" x14ac:dyDescent="0.2">
      <c r="AC3451" s="50">
        <v>-15.510000000006899</v>
      </c>
      <c r="AU3451" s="201">
        <v>0.34489999999999998</v>
      </c>
    </row>
    <row r="3452" spans="29:47" x14ac:dyDescent="0.2">
      <c r="AC3452" s="50">
        <v>-15.500000000006899</v>
      </c>
      <c r="AU3452" s="201">
        <v>0.34499999999999997</v>
      </c>
    </row>
    <row r="3453" spans="29:47" x14ac:dyDescent="0.2">
      <c r="AC3453" s="50">
        <v>-15.4900000000069</v>
      </c>
      <c r="AU3453" s="201">
        <v>0.34510000000000002</v>
      </c>
    </row>
    <row r="3454" spans="29:47" x14ac:dyDescent="0.2">
      <c r="AC3454" s="50">
        <v>-15.4800000000069</v>
      </c>
      <c r="AU3454" s="201">
        <v>0.34520000000000001</v>
      </c>
    </row>
    <row r="3455" spans="29:47" x14ac:dyDescent="0.2">
      <c r="AC3455" s="50">
        <v>-15.4700000000069</v>
      </c>
      <c r="AU3455" s="201">
        <v>0.3453</v>
      </c>
    </row>
    <row r="3456" spans="29:47" x14ac:dyDescent="0.2">
      <c r="AC3456" s="50">
        <v>-15.4600000000069</v>
      </c>
      <c r="AU3456" s="201">
        <v>0.34539999999999998</v>
      </c>
    </row>
    <row r="3457" spans="29:47" x14ac:dyDescent="0.2">
      <c r="AC3457" s="50">
        <v>-15.4500000000069</v>
      </c>
      <c r="AU3457" s="201">
        <v>0.34549999999999997</v>
      </c>
    </row>
    <row r="3458" spans="29:47" x14ac:dyDescent="0.2">
      <c r="AC3458" s="50">
        <v>-15.440000000006901</v>
      </c>
      <c r="AU3458" s="201">
        <v>0.34560000000000002</v>
      </c>
    </row>
    <row r="3459" spans="29:47" x14ac:dyDescent="0.2">
      <c r="AC3459" s="50">
        <v>-15.430000000006901</v>
      </c>
      <c r="AU3459" s="201">
        <v>0.34570000000000001</v>
      </c>
    </row>
    <row r="3460" spans="29:47" x14ac:dyDescent="0.2">
      <c r="AC3460" s="50">
        <v>-15.420000000006899</v>
      </c>
      <c r="AU3460" s="201">
        <v>0.3458</v>
      </c>
    </row>
    <row r="3461" spans="29:47" x14ac:dyDescent="0.2">
      <c r="AC3461" s="50">
        <v>-15.4100000000069</v>
      </c>
      <c r="AU3461" s="201">
        <v>0.34589999999999999</v>
      </c>
    </row>
    <row r="3462" spans="29:47" x14ac:dyDescent="0.2">
      <c r="AC3462" s="50">
        <v>-15.4000000000069</v>
      </c>
      <c r="AU3462" s="201">
        <v>0.34599999999999997</v>
      </c>
    </row>
    <row r="3463" spans="29:47" x14ac:dyDescent="0.2">
      <c r="AC3463" s="50">
        <v>-15.3900000000069</v>
      </c>
      <c r="AU3463" s="201">
        <v>0.34610000000000002</v>
      </c>
    </row>
    <row r="3464" spans="29:47" x14ac:dyDescent="0.2">
      <c r="AC3464" s="50">
        <v>-15.3800000000069</v>
      </c>
      <c r="AU3464" s="201">
        <v>0.34620000000000001</v>
      </c>
    </row>
    <row r="3465" spans="29:47" x14ac:dyDescent="0.2">
      <c r="AC3465" s="50">
        <v>-15.3700000000069</v>
      </c>
      <c r="AU3465" s="201">
        <v>0.3463</v>
      </c>
    </row>
    <row r="3466" spans="29:47" x14ac:dyDescent="0.2">
      <c r="AC3466" s="50">
        <v>-15.360000000006901</v>
      </c>
      <c r="AU3466" s="201">
        <v>0.34639999999999999</v>
      </c>
    </row>
    <row r="3467" spans="29:47" x14ac:dyDescent="0.2">
      <c r="AC3467" s="50">
        <v>-15.350000000006901</v>
      </c>
      <c r="AU3467" s="201">
        <v>0.34649999999999997</v>
      </c>
    </row>
    <row r="3468" spans="29:47" x14ac:dyDescent="0.2">
      <c r="AC3468" s="50">
        <v>-15.340000000006899</v>
      </c>
      <c r="AU3468" s="201">
        <v>0.34660000000000002</v>
      </c>
    </row>
    <row r="3469" spans="29:47" x14ac:dyDescent="0.2">
      <c r="AC3469" s="50">
        <v>-15.330000000006899</v>
      </c>
      <c r="AU3469" s="201">
        <v>0.34670000000000001</v>
      </c>
    </row>
    <row r="3470" spans="29:47" x14ac:dyDescent="0.2">
      <c r="AC3470" s="50">
        <v>-15.3200000000069</v>
      </c>
      <c r="AU3470" s="201">
        <v>0.3468</v>
      </c>
    </row>
    <row r="3471" spans="29:47" x14ac:dyDescent="0.2">
      <c r="AC3471" s="50">
        <v>-15.3100000000069</v>
      </c>
      <c r="AU3471" s="201">
        <v>0.34689999999999999</v>
      </c>
    </row>
    <row r="3472" spans="29:47" x14ac:dyDescent="0.2">
      <c r="AC3472" s="50">
        <v>-15.3000000000069</v>
      </c>
      <c r="AU3472" s="201">
        <v>0.34699999999999998</v>
      </c>
    </row>
    <row r="3473" spans="29:47" x14ac:dyDescent="0.2">
      <c r="AC3473" s="50">
        <v>-15.2900000000069</v>
      </c>
      <c r="AU3473" s="201">
        <v>0.34710000000000002</v>
      </c>
    </row>
    <row r="3474" spans="29:47" x14ac:dyDescent="0.2">
      <c r="AC3474" s="50">
        <v>-15.280000000006901</v>
      </c>
      <c r="AU3474" s="201">
        <v>0.34720000000000001</v>
      </c>
    </row>
    <row r="3475" spans="29:47" x14ac:dyDescent="0.2">
      <c r="AC3475" s="50">
        <v>-15.270000000006901</v>
      </c>
      <c r="AU3475" s="201">
        <v>0.3473</v>
      </c>
    </row>
    <row r="3476" spans="29:47" x14ac:dyDescent="0.2">
      <c r="AC3476" s="50">
        <v>-15.260000000006899</v>
      </c>
      <c r="AU3476" s="201">
        <v>0.34739999999999999</v>
      </c>
    </row>
    <row r="3477" spans="29:47" x14ac:dyDescent="0.2">
      <c r="AC3477" s="50">
        <v>-15.250000000006899</v>
      </c>
      <c r="AU3477" s="201">
        <v>0.34749999999999998</v>
      </c>
    </row>
    <row r="3478" spans="29:47" x14ac:dyDescent="0.2">
      <c r="AC3478" s="50">
        <v>-15.2400000000069</v>
      </c>
      <c r="AU3478" s="201">
        <v>0.34760000000000002</v>
      </c>
    </row>
    <row r="3479" spans="29:47" x14ac:dyDescent="0.2">
      <c r="AC3479" s="50">
        <v>-15.2300000000069</v>
      </c>
      <c r="AU3479" s="201">
        <v>0.34770000000000001</v>
      </c>
    </row>
    <row r="3480" spans="29:47" x14ac:dyDescent="0.2">
      <c r="AC3480" s="50">
        <v>-15.2200000000069</v>
      </c>
      <c r="AU3480" s="201">
        <v>0.3478</v>
      </c>
    </row>
    <row r="3481" spans="29:47" x14ac:dyDescent="0.2">
      <c r="AC3481" s="50">
        <v>-15.2100000000069</v>
      </c>
      <c r="AU3481" s="201">
        <v>0.34789999999999999</v>
      </c>
    </row>
    <row r="3482" spans="29:47" x14ac:dyDescent="0.2">
      <c r="AC3482" s="50">
        <v>-15.2000000000069</v>
      </c>
      <c r="AU3482" s="201">
        <v>0.34799999999999998</v>
      </c>
    </row>
    <row r="3483" spans="29:47" x14ac:dyDescent="0.2">
      <c r="AC3483" s="50">
        <v>-15.190000000006901</v>
      </c>
      <c r="AU3483" s="201">
        <v>0.34810000000000002</v>
      </c>
    </row>
    <row r="3484" spans="29:47" x14ac:dyDescent="0.2">
      <c r="AC3484" s="50">
        <v>-15.180000000006901</v>
      </c>
      <c r="AU3484" s="201">
        <v>0.34820000000000001</v>
      </c>
    </row>
    <row r="3485" spans="29:47" x14ac:dyDescent="0.2">
      <c r="AC3485" s="50">
        <v>-15.170000000006899</v>
      </c>
      <c r="AU3485" s="201">
        <v>0.3483</v>
      </c>
    </row>
    <row r="3486" spans="29:47" x14ac:dyDescent="0.2">
      <c r="AC3486" s="50">
        <v>-15.1600000000069</v>
      </c>
      <c r="AU3486" s="201">
        <v>0.34839999999999999</v>
      </c>
    </row>
    <row r="3487" spans="29:47" x14ac:dyDescent="0.2">
      <c r="AC3487" s="50">
        <v>-15.1500000000069</v>
      </c>
      <c r="AU3487" s="201">
        <v>0.34849999999999998</v>
      </c>
    </row>
    <row r="3488" spans="29:47" x14ac:dyDescent="0.2">
      <c r="AC3488" s="50">
        <v>-15.1400000000069</v>
      </c>
      <c r="AU3488" s="201">
        <v>0.34860000000000002</v>
      </c>
    </row>
    <row r="3489" spans="29:47" x14ac:dyDescent="0.2">
      <c r="AC3489" s="50">
        <v>-15.1300000000069</v>
      </c>
      <c r="AU3489" s="201">
        <v>0.34870000000000001</v>
      </c>
    </row>
    <row r="3490" spans="29:47" x14ac:dyDescent="0.2">
      <c r="AC3490" s="50">
        <v>-15.1200000000069</v>
      </c>
      <c r="AU3490" s="201">
        <v>0.3488</v>
      </c>
    </row>
    <row r="3491" spans="29:47" x14ac:dyDescent="0.2">
      <c r="AC3491" s="50">
        <v>-15.110000000006901</v>
      </c>
      <c r="AU3491" s="201">
        <v>0.34889999999999999</v>
      </c>
    </row>
    <row r="3492" spans="29:47" x14ac:dyDescent="0.2">
      <c r="AC3492" s="50">
        <v>-15.100000000006901</v>
      </c>
      <c r="AU3492" s="201">
        <v>0.34899999999999998</v>
      </c>
    </row>
    <row r="3493" spans="29:47" x14ac:dyDescent="0.2">
      <c r="AC3493" s="50">
        <v>-15.090000000006899</v>
      </c>
      <c r="AU3493" s="201">
        <v>0.34910000000000002</v>
      </c>
    </row>
    <row r="3494" spans="29:47" x14ac:dyDescent="0.2">
      <c r="AC3494" s="50">
        <v>-15.080000000006899</v>
      </c>
      <c r="AU3494" s="201">
        <v>0.34920000000000001</v>
      </c>
    </row>
    <row r="3495" spans="29:47" x14ac:dyDescent="0.2">
      <c r="AC3495" s="50">
        <v>-15.0700000000069</v>
      </c>
      <c r="AU3495" s="201">
        <v>0.3493</v>
      </c>
    </row>
    <row r="3496" spans="29:47" x14ac:dyDescent="0.2">
      <c r="AC3496" s="50">
        <v>-15.060000000006999</v>
      </c>
      <c r="AU3496" s="201">
        <v>0.34939999999999999</v>
      </c>
    </row>
    <row r="3497" spans="29:47" x14ac:dyDescent="0.2">
      <c r="AC3497" s="50">
        <v>-15.050000000007</v>
      </c>
      <c r="AU3497" s="201">
        <v>0.34949999999999998</v>
      </c>
    </row>
    <row r="3498" spans="29:47" x14ac:dyDescent="0.2">
      <c r="AC3498" s="50">
        <v>-15.040000000007</v>
      </c>
      <c r="AU3498" s="201">
        <v>0.34960000000000002</v>
      </c>
    </row>
    <row r="3499" spans="29:47" x14ac:dyDescent="0.2">
      <c r="AC3499" s="50">
        <v>-15.030000000007</v>
      </c>
      <c r="AU3499" s="201">
        <v>0.34970000000000001</v>
      </c>
    </row>
    <row r="3500" spans="29:47" x14ac:dyDescent="0.2">
      <c r="AC3500" s="50">
        <v>-15.020000000007</v>
      </c>
      <c r="AU3500" s="201">
        <v>0.3498</v>
      </c>
    </row>
    <row r="3501" spans="29:47" x14ac:dyDescent="0.2">
      <c r="AC3501" s="50">
        <v>-15.010000000007</v>
      </c>
      <c r="AU3501" s="201">
        <v>0.34989999999999999</v>
      </c>
    </row>
    <row r="3502" spans="29:47" x14ac:dyDescent="0.2">
      <c r="AC3502" s="50">
        <v>-15.000000000007001</v>
      </c>
      <c r="AU3502" s="201">
        <v>0.35</v>
      </c>
    </row>
    <row r="3503" spans="29:47" x14ac:dyDescent="0.2">
      <c r="AC3503" s="50">
        <v>-14.990000000007001</v>
      </c>
      <c r="AU3503" s="201">
        <v>0.35010000000000002</v>
      </c>
    </row>
    <row r="3504" spans="29:47" x14ac:dyDescent="0.2">
      <c r="AC3504" s="50">
        <v>-14.980000000006999</v>
      </c>
      <c r="AU3504" s="201">
        <v>0.35020000000000001</v>
      </c>
    </row>
    <row r="3505" spans="29:47" x14ac:dyDescent="0.2">
      <c r="AC3505" s="50">
        <v>-14.970000000006999</v>
      </c>
      <c r="AU3505" s="201">
        <v>0.3503</v>
      </c>
    </row>
    <row r="3506" spans="29:47" x14ac:dyDescent="0.2">
      <c r="AC3506" s="50">
        <v>-14.960000000007</v>
      </c>
      <c r="AU3506" s="201">
        <v>0.35039999999999999</v>
      </c>
    </row>
    <row r="3507" spans="29:47" x14ac:dyDescent="0.2">
      <c r="AC3507" s="50">
        <v>-14.950000000007</v>
      </c>
      <c r="AU3507" s="201">
        <v>0.35049999999999998</v>
      </c>
    </row>
    <row r="3508" spans="29:47" x14ac:dyDescent="0.2">
      <c r="AC3508" s="50">
        <v>-14.940000000007</v>
      </c>
      <c r="AU3508" s="201">
        <v>0.35060000000000002</v>
      </c>
    </row>
    <row r="3509" spans="29:47" x14ac:dyDescent="0.2">
      <c r="AC3509" s="50">
        <v>-14.930000000007</v>
      </c>
      <c r="AU3509" s="201">
        <v>0.35070000000000001</v>
      </c>
    </row>
    <row r="3510" spans="29:47" x14ac:dyDescent="0.2">
      <c r="AC3510" s="50">
        <v>-14.920000000007001</v>
      </c>
      <c r="AU3510" s="201">
        <v>0.3508</v>
      </c>
    </row>
    <row r="3511" spans="29:47" x14ac:dyDescent="0.2">
      <c r="AC3511" s="50">
        <v>-14.910000000007001</v>
      </c>
      <c r="AU3511" s="201">
        <v>0.35089999999999999</v>
      </c>
    </row>
    <row r="3512" spans="29:47" x14ac:dyDescent="0.2">
      <c r="AC3512" s="50">
        <v>-14.900000000006999</v>
      </c>
      <c r="AU3512" s="201">
        <v>0.35099999999999998</v>
      </c>
    </row>
    <row r="3513" spans="29:47" x14ac:dyDescent="0.2">
      <c r="AC3513" s="50">
        <v>-14.890000000006999</v>
      </c>
      <c r="AU3513" s="201">
        <v>0.35110000000000002</v>
      </c>
    </row>
    <row r="3514" spans="29:47" x14ac:dyDescent="0.2">
      <c r="AC3514" s="50">
        <v>-14.880000000007</v>
      </c>
      <c r="AU3514" s="201">
        <v>0.35120000000000001</v>
      </c>
    </row>
    <row r="3515" spans="29:47" x14ac:dyDescent="0.2">
      <c r="AC3515" s="50">
        <v>-14.870000000007</v>
      </c>
      <c r="AU3515" s="201">
        <v>0.3513</v>
      </c>
    </row>
    <row r="3516" spans="29:47" x14ac:dyDescent="0.2">
      <c r="AC3516" s="50">
        <v>-14.860000000007</v>
      </c>
      <c r="AU3516" s="201">
        <v>0.35139999999999999</v>
      </c>
    </row>
    <row r="3517" spans="29:47" x14ac:dyDescent="0.2">
      <c r="AC3517" s="50">
        <v>-14.850000000007</v>
      </c>
      <c r="AU3517" s="201">
        <v>0.35149999999999998</v>
      </c>
    </row>
    <row r="3518" spans="29:47" x14ac:dyDescent="0.2">
      <c r="AC3518" s="50">
        <v>-14.840000000007</v>
      </c>
      <c r="AU3518" s="201">
        <v>0.35160000000000002</v>
      </c>
    </row>
    <row r="3519" spans="29:47" x14ac:dyDescent="0.2">
      <c r="AC3519" s="50">
        <v>-14.830000000007001</v>
      </c>
      <c r="AU3519" s="201">
        <v>0.35170000000000001</v>
      </c>
    </row>
    <row r="3520" spans="29:47" x14ac:dyDescent="0.2">
      <c r="AC3520" s="50">
        <v>-14.820000000006999</v>
      </c>
      <c r="AU3520" s="201">
        <v>0.3518</v>
      </c>
    </row>
    <row r="3521" spans="29:47" x14ac:dyDescent="0.2">
      <c r="AC3521" s="50">
        <v>-14.810000000006999</v>
      </c>
      <c r="AU3521" s="201">
        <v>0.35189999999999999</v>
      </c>
    </row>
    <row r="3522" spans="29:47" x14ac:dyDescent="0.2">
      <c r="AC3522" s="50">
        <v>-14.800000000007</v>
      </c>
      <c r="AU3522" s="201">
        <v>0.35199999999999998</v>
      </c>
    </row>
    <row r="3523" spans="29:47" x14ac:dyDescent="0.2">
      <c r="AC3523" s="50">
        <v>-14.790000000007</v>
      </c>
      <c r="AU3523" s="201">
        <v>0.35210000000000002</v>
      </c>
    </row>
    <row r="3524" spans="29:47" x14ac:dyDescent="0.2">
      <c r="AC3524" s="50">
        <v>-14.780000000007</v>
      </c>
      <c r="AU3524" s="201">
        <v>0.35220000000000001</v>
      </c>
    </row>
    <row r="3525" spans="29:47" x14ac:dyDescent="0.2">
      <c r="AC3525" s="50">
        <v>-14.770000000007</v>
      </c>
      <c r="AU3525" s="201">
        <v>0.3523</v>
      </c>
    </row>
    <row r="3526" spans="29:47" x14ac:dyDescent="0.2">
      <c r="AC3526" s="50">
        <v>-14.760000000007</v>
      </c>
      <c r="AU3526" s="201">
        <v>0.35239999999999999</v>
      </c>
    </row>
    <row r="3527" spans="29:47" x14ac:dyDescent="0.2">
      <c r="AC3527" s="50">
        <v>-14.750000000007001</v>
      </c>
      <c r="AU3527" s="201">
        <v>0.35249999999999998</v>
      </c>
    </row>
    <row r="3528" spans="29:47" x14ac:dyDescent="0.2">
      <c r="AC3528" s="50">
        <v>-14.740000000007001</v>
      </c>
      <c r="AU3528" s="201">
        <v>0.35260000000000002</v>
      </c>
    </row>
    <row r="3529" spans="29:47" x14ac:dyDescent="0.2">
      <c r="AC3529" s="50">
        <v>-14.730000000006999</v>
      </c>
      <c r="AU3529" s="201">
        <v>0.35270000000000001</v>
      </c>
    </row>
    <row r="3530" spans="29:47" x14ac:dyDescent="0.2">
      <c r="AC3530" s="50">
        <v>-14.720000000006999</v>
      </c>
      <c r="AU3530" s="201">
        <v>0.3528</v>
      </c>
    </row>
    <row r="3531" spans="29:47" x14ac:dyDescent="0.2">
      <c r="AC3531" s="50">
        <v>-14.710000000007</v>
      </c>
      <c r="AU3531" s="201">
        <v>0.35289999999999999</v>
      </c>
    </row>
    <row r="3532" spans="29:47" x14ac:dyDescent="0.2">
      <c r="AC3532" s="50">
        <v>-14.700000000007</v>
      </c>
      <c r="AU3532" s="201">
        <v>0.35299999999999998</v>
      </c>
    </row>
    <row r="3533" spans="29:47" x14ac:dyDescent="0.2">
      <c r="AC3533" s="50">
        <v>-14.690000000007</v>
      </c>
      <c r="AU3533" s="201">
        <v>0.35310000000000002</v>
      </c>
    </row>
    <row r="3534" spans="29:47" x14ac:dyDescent="0.2">
      <c r="AC3534" s="50">
        <v>-14.680000000007</v>
      </c>
      <c r="AU3534" s="201">
        <v>0.35320000000000001</v>
      </c>
    </row>
    <row r="3535" spans="29:47" x14ac:dyDescent="0.2">
      <c r="AC3535" s="50">
        <v>-14.670000000007001</v>
      </c>
      <c r="AU3535" s="201">
        <v>0.3533</v>
      </c>
    </row>
    <row r="3536" spans="29:47" x14ac:dyDescent="0.2">
      <c r="AC3536" s="50">
        <v>-14.660000000007001</v>
      </c>
      <c r="AU3536" s="201">
        <v>0.35339999999999999</v>
      </c>
    </row>
    <row r="3537" spans="29:47" x14ac:dyDescent="0.2">
      <c r="AC3537" s="50">
        <v>-14.650000000006999</v>
      </c>
      <c r="AU3537" s="201">
        <v>0.35349999999999998</v>
      </c>
    </row>
    <row r="3538" spans="29:47" x14ac:dyDescent="0.2">
      <c r="AC3538" s="50">
        <v>-14.640000000006999</v>
      </c>
      <c r="AU3538" s="201">
        <v>0.35360000000000003</v>
      </c>
    </row>
    <row r="3539" spans="29:47" x14ac:dyDescent="0.2">
      <c r="AC3539" s="50">
        <v>-14.630000000007</v>
      </c>
      <c r="AU3539" s="201">
        <v>0.35370000000000001</v>
      </c>
    </row>
    <row r="3540" spans="29:47" x14ac:dyDescent="0.2">
      <c r="AC3540" s="50">
        <v>-14.620000000007</v>
      </c>
      <c r="AU3540" s="201">
        <v>0.3538</v>
      </c>
    </row>
    <row r="3541" spans="29:47" x14ac:dyDescent="0.2">
      <c r="AC3541" s="50">
        <v>-14.610000000007</v>
      </c>
      <c r="AU3541" s="201">
        <v>0.35389999999999999</v>
      </c>
    </row>
    <row r="3542" spans="29:47" x14ac:dyDescent="0.2">
      <c r="AC3542" s="50">
        <v>-14.600000000007</v>
      </c>
      <c r="AU3542" s="201">
        <v>0.35399999999999998</v>
      </c>
    </row>
    <row r="3543" spans="29:47" x14ac:dyDescent="0.2">
      <c r="AC3543" s="50">
        <v>-14.590000000007</v>
      </c>
      <c r="AU3543" s="201">
        <v>0.35410000000000003</v>
      </c>
    </row>
    <row r="3544" spans="29:47" x14ac:dyDescent="0.2">
      <c r="AC3544" s="50">
        <v>-14.580000000007001</v>
      </c>
      <c r="AU3544" s="201">
        <v>0.35420000000000001</v>
      </c>
    </row>
    <row r="3545" spans="29:47" x14ac:dyDescent="0.2">
      <c r="AC3545" s="50">
        <v>-14.570000000006999</v>
      </c>
      <c r="AU3545" s="201">
        <v>0.3543</v>
      </c>
    </row>
    <row r="3546" spans="29:47" x14ac:dyDescent="0.2">
      <c r="AC3546" s="50">
        <v>-14.560000000007101</v>
      </c>
      <c r="AU3546" s="201">
        <v>0.35439999999999999</v>
      </c>
    </row>
    <row r="3547" spans="29:47" x14ac:dyDescent="0.2">
      <c r="AC3547" s="50">
        <v>-14.550000000007101</v>
      </c>
      <c r="AU3547" s="201">
        <v>0.35449999999999998</v>
      </c>
    </row>
    <row r="3548" spans="29:47" x14ac:dyDescent="0.2">
      <c r="AC3548" s="50">
        <v>-14.540000000007099</v>
      </c>
      <c r="AU3548" s="201">
        <v>0.35460000000000003</v>
      </c>
    </row>
    <row r="3549" spans="29:47" x14ac:dyDescent="0.2">
      <c r="AC3549" s="50">
        <v>-14.530000000007099</v>
      </c>
      <c r="AU3549" s="201">
        <v>0.35470000000000002</v>
      </c>
    </row>
    <row r="3550" spans="29:47" x14ac:dyDescent="0.2">
      <c r="AC3550" s="50">
        <v>-14.5200000000071</v>
      </c>
      <c r="AU3550" s="201">
        <v>0.3548</v>
      </c>
    </row>
    <row r="3551" spans="29:47" x14ac:dyDescent="0.2">
      <c r="AC3551" s="50">
        <v>-14.5100000000071</v>
      </c>
      <c r="AU3551" s="201">
        <v>0.35489999999999999</v>
      </c>
    </row>
    <row r="3552" spans="29:47" x14ac:dyDescent="0.2">
      <c r="AC3552" s="50">
        <v>-14.5000000000071</v>
      </c>
      <c r="AU3552" s="201">
        <v>0.35499999999999998</v>
      </c>
    </row>
    <row r="3553" spans="29:47" x14ac:dyDescent="0.2">
      <c r="AC3553" s="50">
        <v>-14.4900000000071</v>
      </c>
      <c r="AU3553" s="201">
        <v>0.35510000000000003</v>
      </c>
    </row>
    <row r="3554" spans="29:47" x14ac:dyDescent="0.2">
      <c r="AC3554" s="50">
        <v>-14.480000000007101</v>
      </c>
      <c r="AU3554" s="201">
        <v>0.35520000000000002</v>
      </c>
    </row>
    <row r="3555" spans="29:47" x14ac:dyDescent="0.2">
      <c r="AC3555" s="50">
        <v>-14.470000000007101</v>
      </c>
      <c r="AU3555" s="201">
        <v>0.3553</v>
      </c>
    </row>
    <row r="3556" spans="29:47" x14ac:dyDescent="0.2">
      <c r="AC3556" s="50">
        <v>-14.460000000007099</v>
      </c>
      <c r="AU3556" s="201">
        <v>0.35539999999999999</v>
      </c>
    </row>
    <row r="3557" spans="29:47" x14ac:dyDescent="0.2">
      <c r="AC3557" s="50">
        <v>-14.450000000007099</v>
      </c>
      <c r="AU3557" s="201">
        <v>0.35549999999999998</v>
      </c>
    </row>
    <row r="3558" spans="29:47" x14ac:dyDescent="0.2">
      <c r="AC3558" s="50">
        <v>-14.4400000000071</v>
      </c>
      <c r="AU3558" s="201">
        <v>0.35560000000000003</v>
      </c>
    </row>
    <row r="3559" spans="29:47" x14ac:dyDescent="0.2">
      <c r="AC3559" s="50">
        <v>-14.4300000000071</v>
      </c>
      <c r="AU3559" s="201">
        <v>0.35570000000000002</v>
      </c>
    </row>
    <row r="3560" spans="29:47" x14ac:dyDescent="0.2">
      <c r="AC3560" s="50">
        <v>-14.4200000000071</v>
      </c>
      <c r="AU3560" s="201">
        <v>0.35580000000000001</v>
      </c>
    </row>
    <row r="3561" spans="29:47" x14ac:dyDescent="0.2">
      <c r="AC3561" s="50">
        <v>-14.4100000000071</v>
      </c>
      <c r="AU3561" s="201">
        <v>0.35589999999999999</v>
      </c>
    </row>
    <row r="3562" spans="29:47" x14ac:dyDescent="0.2">
      <c r="AC3562" s="50">
        <v>-14.4000000000071</v>
      </c>
      <c r="AU3562" s="201">
        <v>0.35599999999999998</v>
      </c>
    </row>
    <row r="3563" spans="29:47" x14ac:dyDescent="0.2">
      <c r="AC3563" s="50">
        <v>-14.390000000007101</v>
      </c>
      <c r="AU3563" s="201">
        <v>0.35610000000000003</v>
      </c>
    </row>
    <row r="3564" spans="29:47" x14ac:dyDescent="0.2">
      <c r="AC3564" s="50">
        <v>-14.380000000007101</v>
      </c>
      <c r="AU3564" s="201">
        <v>0.35620000000000002</v>
      </c>
    </row>
    <row r="3565" spans="29:47" x14ac:dyDescent="0.2">
      <c r="AC3565" s="50">
        <v>-14.370000000007099</v>
      </c>
      <c r="AU3565" s="201">
        <v>0.35630000000000001</v>
      </c>
    </row>
    <row r="3566" spans="29:47" x14ac:dyDescent="0.2">
      <c r="AC3566" s="50">
        <v>-14.3600000000071</v>
      </c>
      <c r="AU3566" s="201">
        <v>0.35639999999999999</v>
      </c>
    </row>
    <row r="3567" spans="29:47" x14ac:dyDescent="0.2">
      <c r="AC3567" s="50">
        <v>-14.3500000000071</v>
      </c>
      <c r="AU3567" s="201">
        <v>0.35649999999999998</v>
      </c>
    </row>
    <row r="3568" spans="29:47" x14ac:dyDescent="0.2">
      <c r="AC3568" s="50">
        <v>-14.3400000000071</v>
      </c>
      <c r="AU3568" s="201">
        <v>0.35659999999999997</v>
      </c>
    </row>
    <row r="3569" spans="29:47" x14ac:dyDescent="0.2">
      <c r="AC3569" s="50">
        <v>-14.3300000000071</v>
      </c>
      <c r="AU3569" s="201">
        <v>0.35670000000000002</v>
      </c>
    </row>
    <row r="3570" spans="29:47" x14ac:dyDescent="0.2">
      <c r="AC3570" s="50">
        <v>-14.3200000000071</v>
      </c>
      <c r="AU3570" s="201">
        <v>0.35680000000000001</v>
      </c>
    </row>
    <row r="3571" spans="29:47" x14ac:dyDescent="0.2">
      <c r="AC3571" s="50">
        <v>-14.310000000007101</v>
      </c>
      <c r="AU3571" s="201">
        <v>0.3569</v>
      </c>
    </row>
    <row r="3572" spans="29:47" x14ac:dyDescent="0.2">
      <c r="AC3572" s="50">
        <v>-14.300000000007101</v>
      </c>
      <c r="AU3572" s="201">
        <v>0.35699999999999998</v>
      </c>
    </row>
    <row r="3573" spans="29:47" x14ac:dyDescent="0.2">
      <c r="AC3573" s="50">
        <v>-14.290000000007099</v>
      </c>
      <c r="AU3573" s="201">
        <v>0.35709999999999997</v>
      </c>
    </row>
    <row r="3574" spans="29:47" x14ac:dyDescent="0.2">
      <c r="AC3574" s="50">
        <v>-14.280000000007099</v>
      </c>
      <c r="AU3574" s="201">
        <v>0.35720000000000002</v>
      </c>
    </row>
    <row r="3575" spans="29:47" x14ac:dyDescent="0.2">
      <c r="AC3575" s="50">
        <v>-14.2700000000071</v>
      </c>
      <c r="AU3575" s="201">
        <v>0.35730000000000001</v>
      </c>
    </row>
    <row r="3576" spans="29:47" x14ac:dyDescent="0.2">
      <c r="AC3576" s="50">
        <v>-14.2600000000071</v>
      </c>
      <c r="AU3576" s="201">
        <v>0.3574</v>
      </c>
    </row>
    <row r="3577" spans="29:47" x14ac:dyDescent="0.2">
      <c r="AC3577" s="50">
        <v>-14.2500000000071</v>
      </c>
      <c r="AU3577" s="201">
        <v>0.35749999999999998</v>
      </c>
    </row>
    <row r="3578" spans="29:47" x14ac:dyDescent="0.2">
      <c r="AC3578" s="50">
        <v>-14.2400000000071</v>
      </c>
      <c r="AU3578" s="201">
        <v>0.35759999999999997</v>
      </c>
    </row>
    <row r="3579" spans="29:47" x14ac:dyDescent="0.2">
      <c r="AC3579" s="50">
        <v>-14.230000000007101</v>
      </c>
      <c r="AU3579" s="201">
        <v>0.35770000000000002</v>
      </c>
    </row>
    <row r="3580" spans="29:47" x14ac:dyDescent="0.2">
      <c r="AC3580" s="50">
        <v>-14.220000000007101</v>
      </c>
      <c r="AU3580" s="201">
        <v>0.35780000000000001</v>
      </c>
    </row>
    <row r="3581" spans="29:47" x14ac:dyDescent="0.2">
      <c r="AC3581" s="50">
        <v>-14.210000000007099</v>
      </c>
      <c r="AU3581" s="201">
        <v>0.3579</v>
      </c>
    </row>
    <row r="3582" spans="29:47" x14ac:dyDescent="0.2">
      <c r="AC3582" s="50">
        <v>-14.200000000007099</v>
      </c>
      <c r="AU3582" s="201">
        <v>0.35799999999999998</v>
      </c>
    </row>
    <row r="3583" spans="29:47" x14ac:dyDescent="0.2">
      <c r="AC3583" s="50">
        <v>-14.1900000000071</v>
      </c>
      <c r="AU3583" s="201">
        <v>0.35809999999999997</v>
      </c>
    </row>
    <row r="3584" spans="29:47" x14ac:dyDescent="0.2">
      <c r="AC3584" s="50">
        <v>-14.1800000000071</v>
      </c>
      <c r="AU3584" s="201">
        <v>0.35820000000000002</v>
      </c>
    </row>
    <row r="3585" spans="29:47" x14ac:dyDescent="0.2">
      <c r="AC3585" s="50">
        <v>-14.1700000000071</v>
      </c>
      <c r="AU3585" s="201">
        <v>0.35830000000000001</v>
      </c>
    </row>
    <row r="3586" spans="29:47" x14ac:dyDescent="0.2">
      <c r="AC3586" s="50">
        <v>-14.1600000000071</v>
      </c>
      <c r="AU3586" s="201">
        <v>0.3584</v>
      </c>
    </row>
    <row r="3587" spans="29:47" x14ac:dyDescent="0.2">
      <c r="AC3587" s="50">
        <v>-14.1500000000071</v>
      </c>
      <c r="AU3587" s="201">
        <v>0.35849999999999999</v>
      </c>
    </row>
    <row r="3588" spans="29:47" x14ac:dyDescent="0.2">
      <c r="AC3588" s="50">
        <v>-14.140000000007101</v>
      </c>
      <c r="AU3588" s="201">
        <v>0.35859999999999997</v>
      </c>
    </row>
    <row r="3589" spans="29:47" x14ac:dyDescent="0.2">
      <c r="AC3589" s="50">
        <v>-14.130000000007101</v>
      </c>
      <c r="AU3589" s="201">
        <v>0.35870000000000002</v>
      </c>
    </row>
    <row r="3590" spans="29:47" x14ac:dyDescent="0.2">
      <c r="AC3590" s="50">
        <v>-14.120000000007099</v>
      </c>
      <c r="AU3590" s="201">
        <v>0.35880000000000001</v>
      </c>
    </row>
    <row r="3591" spans="29:47" x14ac:dyDescent="0.2">
      <c r="AC3591" s="50">
        <v>-14.1100000000071</v>
      </c>
      <c r="AU3591" s="201">
        <v>0.3589</v>
      </c>
    </row>
    <row r="3592" spans="29:47" x14ac:dyDescent="0.2">
      <c r="AC3592" s="50">
        <v>-14.1000000000071</v>
      </c>
      <c r="AU3592" s="201">
        <v>0.35899999999999999</v>
      </c>
    </row>
    <row r="3593" spans="29:47" x14ac:dyDescent="0.2">
      <c r="AC3593" s="50">
        <v>-14.0900000000071</v>
      </c>
      <c r="AU3593" s="201">
        <v>0.35909999999999997</v>
      </c>
    </row>
    <row r="3594" spans="29:47" x14ac:dyDescent="0.2">
      <c r="AC3594" s="50">
        <v>-14.0800000000071</v>
      </c>
      <c r="AU3594" s="201">
        <v>0.35920000000000002</v>
      </c>
    </row>
    <row r="3595" spans="29:47" x14ac:dyDescent="0.2">
      <c r="AC3595" s="50">
        <v>-14.0700000000071</v>
      </c>
      <c r="AU3595" s="201">
        <v>0.35930000000000001</v>
      </c>
    </row>
    <row r="3596" spans="29:47" x14ac:dyDescent="0.2">
      <c r="AC3596" s="50">
        <v>-14.0600000000072</v>
      </c>
      <c r="AU3596" s="201">
        <v>0.3594</v>
      </c>
    </row>
    <row r="3597" spans="29:47" x14ac:dyDescent="0.2">
      <c r="AC3597" s="50">
        <v>-14.0500000000072</v>
      </c>
      <c r="AU3597" s="201">
        <v>0.35949999999999999</v>
      </c>
    </row>
    <row r="3598" spans="29:47" x14ac:dyDescent="0.2">
      <c r="AC3598" s="50">
        <v>-14.0400000000072</v>
      </c>
      <c r="AU3598" s="201">
        <v>0.35959999999999998</v>
      </c>
    </row>
    <row r="3599" spans="29:47" x14ac:dyDescent="0.2">
      <c r="AC3599" s="50">
        <v>-14.030000000007201</v>
      </c>
      <c r="AU3599" s="201">
        <v>0.35970000000000002</v>
      </c>
    </row>
    <row r="3600" spans="29:47" x14ac:dyDescent="0.2">
      <c r="AC3600" s="50">
        <v>-14.020000000007199</v>
      </c>
      <c r="AU3600" s="201">
        <v>0.35980000000000001</v>
      </c>
    </row>
    <row r="3601" spans="29:47" x14ac:dyDescent="0.2">
      <c r="AC3601" s="50">
        <v>-14.010000000007199</v>
      </c>
      <c r="AU3601" s="201">
        <v>0.3599</v>
      </c>
    </row>
    <row r="3602" spans="29:47" x14ac:dyDescent="0.2">
      <c r="AC3602" s="50">
        <v>-14.0000000000072</v>
      </c>
      <c r="AU3602" s="201">
        <v>0.36</v>
      </c>
    </row>
    <row r="3603" spans="29:47" x14ac:dyDescent="0.2">
      <c r="AC3603" s="50">
        <v>-13.9900000000072</v>
      </c>
      <c r="AU3603" s="201">
        <v>0.36009999999999998</v>
      </c>
    </row>
    <row r="3604" spans="29:47" x14ac:dyDescent="0.2">
      <c r="AC3604" s="50">
        <v>-13.9800000000072</v>
      </c>
      <c r="AU3604" s="201">
        <v>0.36020000000000002</v>
      </c>
    </row>
    <row r="3605" spans="29:47" x14ac:dyDescent="0.2">
      <c r="AC3605" s="50">
        <v>-13.9700000000072</v>
      </c>
      <c r="AU3605" s="201">
        <v>0.36030000000000001</v>
      </c>
    </row>
    <row r="3606" spans="29:47" x14ac:dyDescent="0.2">
      <c r="AC3606" s="50">
        <v>-13.9600000000072</v>
      </c>
      <c r="AU3606" s="201">
        <v>0.3604</v>
      </c>
    </row>
    <row r="3607" spans="29:47" x14ac:dyDescent="0.2">
      <c r="AC3607" s="50">
        <v>-13.950000000007201</v>
      </c>
      <c r="AU3607" s="201">
        <v>0.36049999999999999</v>
      </c>
    </row>
    <row r="3608" spans="29:47" x14ac:dyDescent="0.2">
      <c r="AC3608" s="50">
        <v>-13.940000000007201</v>
      </c>
      <c r="AU3608" s="201">
        <v>0.36059999999999998</v>
      </c>
    </row>
    <row r="3609" spans="29:47" x14ac:dyDescent="0.2">
      <c r="AC3609" s="50">
        <v>-13.930000000007199</v>
      </c>
      <c r="AU3609" s="201">
        <v>0.36070000000000002</v>
      </c>
    </row>
    <row r="3610" spans="29:47" x14ac:dyDescent="0.2">
      <c r="AC3610" s="50">
        <v>-13.9200000000072</v>
      </c>
      <c r="AU3610" s="201">
        <v>0.36080000000000001</v>
      </c>
    </row>
    <row r="3611" spans="29:47" x14ac:dyDescent="0.2">
      <c r="AC3611" s="50">
        <v>-13.9100000000072</v>
      </c>
      <c r="AU3611" s="201">
        <v>0.3609</v>
      </c>
    </row>
    <row r="3612" spans="29:47" x14ac:dyDescent="0.2">
      <c r="AC3612" s="50">
        <v>-13.9000000000072</v>
      </c>
      <c r="AU3612" s="201">
        <v>0.36099999999999999</v>
      </c>
    </row>
    <row r="3613" spans="29:47" x14ac:dyDescent="0.2">
      <c r="AC3613" s="50">
        <v>-13.8900000000072</v>
      </c>
      <c r="AU3613" s="201">
        <v>0.36109999999999998</v>
      </c>
    </row>
    <row r="3614" spans="29:47" x14ac:dyDescent="0.2">
      <c r="AC3614" s="50">
        <v>-13.8800000000072</v>
      </c>
      <c r="AU3614" s="201">
        <v>0.36120000000000002</v>
      </c>
    </row>
    <row r="3615" spans="29:47" x14ac:dyDescent="0.2">
      <c r="AC3615" s="50">
        <v>-13.870000000007201</v>
      </c>
      <c r="AU3615" s="201">
        <v>0.36130000000000001</v>
      </c>
    </row>
    <row r="3616" spans="29:47" x14ac:dyDescent="0.2">
      <c r="AC3616" s="50">
        <v>-13.860000000007201</v>
      </c>
      <c r="AU3616" s="201">
        <v>0.3614</v>
      </c>
    </row>
    <row r="3617" spans="29:47" x14ac:dyDescent="0.2">
      <c r="AC3617" s="50">
        <v>-13.850000000007199</v>
      </c>
      <c r="AU3617" s="201">
        <v>0.36149999999999999</v>
      </c>
    </row>
    <row r="3618" spans="29:47" x14ac:dyDescent="0.2">
      <c r="AC3618" s="50">
        <v>-13.840000000007199</v>
      </c>
      <c r="AU3618" s="201">
        <v>0.36159999999999998</v>
      </c>
    </row>
    <row r="3619" spans="29:47" x14ac:dyDescent="0.2">
      <c r="AC3619" s="50">
        <v>-13.8300000000072</v>
      </c>
      <c r="AU3619" s="201">
        <v>0.36170000000000002</v>
      </c>
    </row>
    <row r="3620" spans="29:47" x14ac:dyDescent="0.2">
      <c r="AC3620" s="50">
        <v>-13.8200000000072</v>
      </c>
      <c r="AU3620" s="201">
        <v>0.36180000000000001</v>
      </c>
    </row>
    <row r="3621" spans="29:47" x14ac:dyDescent="0.2">
      <c r="AC3621" s="50">
        <v>-13.8100000000072</v>
      </c>
      <c r="AU3621" s="201">
        <v>0.3619</v>
      </c>
    </row>
    <row r="3622" spans="29:47" x14ac:dyDescent="0.2">
      <c r="AC3622" s="50">
        <v>-13.8000000000072</v>
      </c>
      <c r="AU3622" s="201">
        <v>0.36199999999999999</v>
      </c>
    </row>
    <row r="3623" spans="29:47" x14ac:dyDescent="0.2">
      <c r="AC3623" s="50">
        <v>-13.7900000000072</v>
      </c>
      <c r="AU3623" s="201">
        <v>0.36209999999999998</v>
      </c>
    </row>
    <row r="3624" spans="29:47" x14ac:dyDescent="0.2">
      <c r="AC3624" s="50">
        <v>-13.780000000007201</v>
      </c>
      <c r="AU3624" s="201">
        <v>0.36220000000000002</v>
      </c>
    </row>
    <row r="3625" spans="29:47" x14ac:dyDescent="0.2">
      <c r="AC3625" s="50">
        <v>-13.770000000007199</v>
      </c>
      <c r="AU3625" s="201">
        <v>0.36230000000000001</v>
      </c>
    </row>
    <row r="3626" spans="29:47" x14ac:dyDescent="0.2">
      <c r="AC3626" s="50">
        <v>-13.760000000007199</v>
      </c>
      <c r="AU3626" s="201">
        <v>0.3624</v>
      </c>
    </row>
    <row r="3627" spans="29:47" x14ac:dyDescent="0.2">
      <c r="AC3627" s="50">
        <v>-13.7500000000072</v>
      </c>
      <c r="AU3627" s="201">
        <v>0.36249999999999999</v>
      </c>
    </row>
    <row r="3628" spans="29:47" x14ac:dyDescent="0.2">
      <c r="AC3628" s="50">
        <v>-13.7400000000072</v>
      </c>
      <c r="AU3628" s="201">
        <v>0.36259999999999998</v>
      </c>
    </row>
    <row r="3629" spans="29:47" x14ac:dyDescent="0.2">
      <c r="AC3629" s="50">
        <v>-13.7300000000072</v>
      </c>
      <c r="AU3629" s="201">
        <v>0.36270000000000002</v>
      </c>
    </row>
    <row r="3630" spans="29:47" x14ac:dyDescent="0.2">
      <c r="AC3630" s="50">
        <v>-13.7200000000072</v>
      </c>
      <c r="AU3630" s="201">
        <v>0.36280000000000001</v>
      </c>
    </row>
    <row r="3631" spans="29:47" x14ac:dyDescent="0.2">
      <c r="AC3631" s="50">
        <v>-13.7100000000072</v>
      </c>
      <c r="AU3631" s="201">
        <v>0.3629</v>
      </c>
    </row>
    <row r="3632" spans="29:47" x14ac:dyDescent="0.2">
      <c r="AC3632" s="50">
        <v>-13.700000000007201</v>
      </c>
      <c r="AU3632" s="201">
        <v>0.36299999999999999</v>
      </c>
    </row>
    <row r="3633" spans="29:47" x14ac:dyDescent="0.2">
      <c r="AC3633" s="50">
        <v>-13.690000000007201</v>
      </c>
      <c r="AU3633" s="201">
        <v>0.36309999999999998</v>
      </c>
    </row>
    <row r="3634" spans="29:47" x14ac:dyDescent="0.2">
      <c r="AC3634" s="50">
        <v>-13.680000000007199</v>
      </c>
      <c r="AU3634" s="201">
        <v>0.36320000000000002</v>
      </c>
    </row>
    <row r="3635" spans="29:47" x14ac:dyDescent="0.2">
      <c r="AC3635" s="50">
        <v>-13.6700000000072</v>
      </c>
      <c r="AU3635" s="201">
        <v>0.36330000000000001</v>
      </c>
    </row>
    <row r="3636" spans="29:47" x14ac:dyDescent="0.2">
      <c r="AC3636" s="50">
        <v>-13.6600000000072</v>
      </c>
      <c r="AU3636" s="201">
        <v>0.3634</v>
      </c>
    </row>
    <row r="3637" spans="29:47" x14ac:dyDescent="0.2">
      <c r="AC3637" s="50">
        <v>-13.6500000000072</v>
      </c>
      <c r="AU3637" s="201">
        <v>0.36349999999999999</v>
      </c>
    </row>
    <row r="3638" spans="29:47" x14ac:dyDescent="0.2">
      <c r="AC3638" s="50">
        <v>-13.6400000000072</v>
      </c>
      <c r="AU3638" s="201">
        <v>0.36359999999999998</v>
      </c>
    </row>
    <row r="3639" spans="29:47" x14ac:dyDescent="0.2">
      <c r="AC3639" s="50">
        <v>-13.6300000000072</v>
      </c>
      <c r="AU3639" s="201">
        <v>0.36370000000000002</v>
      </c>
    </row>
    <row r="3640" spans="29:47" x14ac:dyDescent="0.2">
      <c r="AC3640" s="50">
        <v>-13.620000000007201</v>
      </c>
      <c r="AU3640" s="201">
        <v>0.36380000000000001</v>
      </c>
    </row>
    <row r="3641" spans="29:47" x14ac:dyDescent="0.2">
      <c r="AC3641" s="50">
        <v>-13.610000000007201</v>
      </c>
      <c r="AU3641" s="201">
        <v>0.3639</v>
      </c>
    </row>
    <row r="3642" spans="29:47" x14ac:dyDescent="0.2">
      <c r="AC3642" s="50">
        <v>-13.600000000007199</v>
      </c>
      <c r="AU3642" s="201">
        <v>0.36399999999999999</v>
      </c>
    </row>
    <row r="3643" spans="29:47" x14ac:dyDescent="0.2">
      <c r="AC3643" s="50">
        <v>-13.590000000007199</v>
      </c>
      <c r="AU3643" s="201">
        <v>0.36409999999999998</v>
      </c>
    </row>
    <row r="3644" spans="29:47" x14ac:dyDescent="0.2">
      <c r="AC3644" s="50">
        <v>-13.5800000000072</v>
      </c>
      <c r="AU3644" s="201">
        <v>0.36420000000000002</v>
      </c>
    </row>
    <row r="3645" spans="29:47" x14ac:dyDescent="0.2">
      <c r="AC3645" s="50">
        <v>-13.5700000000072</v>
      </c>
      <c r="AU3645" s="201">
        <v>0.36430000000000001</v>
      </c>
    </row>
    <row r="3646" spans="29:47" x14ac:dyDescent="0.2">
      <c r="AC3646" s="50">
        <v>-13.5600000000072</v>
      </c>
      <c r="AU3646" s="201">
        <v>0.3644</v>
      </c>
    </row>
    <row r="3647" spans="29:47" x14ac:dyDescent="0.2">
      <c r="AC3647" s="50">
        <v>-13.5500000000073</v>
      </c>
      <c r="AU3647" s="201">
        <v>0.36449999999999999</v>
      </c>
    </row>
    <row r="3648" spans="29:47" x14ac:dyDescent="0.2">
      <c r="AC3648" s="50">
        <v>-13.5400000000073</v>
      </c>
      <c r="AU3648" s="201">
        <v>0.36459999999999998</v>
      </c>
    </row>
    <row r="3649" spans="29:47" x14ac:dyDescent="0.2">
      <c r="AC3649" s="50">
        <v>-13.5300000000073</v>
      </c>
      <c r="AU3649" s="201">
        <v>0.36470000000000002</v>
      </c>
    </row>
    <row r="3650" spans="29:47" x14ac:dyDescent="0.2">
      <c r="AC3650" s="50">
        <v>-13.5200000000073</v>
      </c>
      <c r="AU3650" s="201">
        <v>0.36480000000000001</v>
      </c>
    </row>
    <row r="3651" spans="29:47" x14ac:dyDescent="0.2">
      <c r="AC3651" s="50">
        <v>-13.510000000007301</v>
      </c>
      <c r="AU3651" s="201">
        <v>0.3649</v>
      </c>
    </row>
    <row r="3652" spans="29:47" x14ac:dyDescent="0.2">
      <c r="AC3652" s="50">
        <v>-13.500000000007301</v>
      </c>
      <c r="AU3652" s="201">
        <v>0.36499999999999999</v>
      </c>
    </row>
    <row r="3653" spans="29:47" x14ac:dyDescent="0.2">
      <c r="AC3653" s="50">
        <v>-13.490000000007299</v>
      </c>
      <c r="AU3653" s="201">
        <v>0.36509999999999998</v>
      </c>
    </row>
    <row r="3654" spans="29:47" x14ac:dyDescent="0.2">
      <c r="AC3654" s="50">
        <v>-13.480000000007299</v>
      </c>
      <c r="AU3654" s="201">
        <v>0.36520000000000002</v>
      </c>
    </row>
    <row r="3655" spans="29:47" x14ac:dyDescent="0.2">
      <c r="AC3655" s="50">
        <v>-13.4700000000073</v>
      </c>
      <c r="AU3655" s="201">
        <v>0.36530000000000001</v>
      </c>
    </row>
    <row r="3656" spans="29:47" x14ac:dyDescent="0.2">
      <c r="AC3656" s="50">
        <v>-13.4600000000073</v>
      </c>
      <c r="AU3656" s="201">
        <v>0.3654</v>
      </c>
    </row>
    <row r="3657" spans="29:47" x14ac:dyDescent="0.2">
      <c r="AC3657" s="50">
        <v>-13.4500000000073</v>
      </c>
      <c r="AU3657" s="201">
        <v>0.36549999999999999</v>
      </c>
    </row>
    <row r="3658" spans="29:47" x14ac:dyDescent="0.2">
      <c r="AC3658" s="50">
        <v>-13.4400000000073</v>
      </c>
      <c r="AU3658" s="201">
        <v>0.36559999999999998</v>
      </c>
    </row>
    <row r="3659" spans="29:47" x14ac:dyDescent="0.2">
      <c r="AC3659" s="50">
        <v>-13.430000000007301</v>
      </c>
      <c r="AU3659" s="201">
        <v>0.36570000000000003</v>
      </c>
    </row>
    <row r="3660" spans="29:47" x14ac:dyDescent="0.2">
      <c r="AC3660" s="50">
        <v>-13.420000000007301</v>
      </c>
      <c r="AU3660" s="201">
        <v>0.36580000000000001</v>
      </c>
    </row>
    <row r="3661" spans="29:47" x14ac:dyDescent="0.2">
      <c r="AC3661" s="50">
        <v>-13.410000000007299</v>
      </c>
      <c r="AU3661" s="201">
        <v>0.3659</v>
      </c>
    </row>
    <row r="3662" spans="29:47" x14ac:dyDescent="0.2">
      <c r="AC3662" s="50">
        <v>-13.400000000007299</v>
      </c>
      <c r="AU3662" s="201">
        <v>0.36599999999999999</v>
      </c>
    </row>
    <row r="3663" spans="29:47" x14ac:dyDescent="0.2">
      <c r="AC3663" s="50">
        <v>-13.3900000000073</v>
      </c>
      <c r="AU3663" s="201">
        <v>0.36609999999999998</v>
      </c>
    </row>
    <row r="3664" spans="29:47" x14ac:dyDescent="0.2">
      <c r="AC3664" s="50">
        <v>-13.3800000000073</v>
      </c>
      <c r="AU3664" s="201">
        <v>0.36620000000000003</v>
      </c>
    </row>
    <row r="3665" spans="29:47" x14ac:dyDescent="0.2">
      <c r="AC3665" s="50">
        <v>-13.3700000000073</v>
      </c>
      <c r="AU3665" s="201">
        <v>0.36630000000000001</v>
      </c>
    </row>
    <row r="3666" spans="29:47" x14ac:dyDescent="0.2">
      <c r="AC3666" s="50">
        <v>-13.3600000000073</v>
      </c>
      <c r="AU3666" s="201">
        <v>0.3664</v>
      </c>
    </row>
    <row r="3667" spans="29:47" x14ac:dyDescent="0.2">
      <c r="AC3667" s="50">
        <v>-13.3500000000073</v>
      </c>
      <c r="AU3667" s="201">
        <v>0.36649999999999999</v>
      </c>
    </row>
    <row r="3668" spans="29:47" x14ac:dyDescent="0.2">
      <c r="AC3668" s="50">
        <v>-13.340000000007301</v>
      </c>
      <c r="AU3668" s="201">
        <v>0.36659999999999998</v>
      </c>
    </row>
    <row r="3669" spans="29:47" x14ac:dyDescent="0.2">
      <c r="AC3669" s="50">
        <v>-13.330000000007299</v>
      </c>
      <c r="AU3669" s="201">
        <v>0.36670000000000003</v>
      </c>
    </row>
    <row r="3670" spans="29:47" x14ac:dyDescent="0.2">
      <c r="AC3670" s="50">
        <v>-13.320000000007299</v>
      </c>
      <c r="AU3670" s="201">
        <v>0.36680000000000001</v>
      </c>
    </row>
    <row r="3671" spans="29:47" x14ac:dyDescent="0.2">
      <c r="AC3671" s="50">
        <v>-13.3100000000073</v>
      </c>
      <c r="AU3671" s="201">
        <v>0.3669</v>
      </c>
    </row>
    <row r="3672" spans="29:47" x14ac:dyDescent="0.2">
      <c r="AC3672" s="50">
        <v>-13.3000000000073</v>
      </c>
      <c r="AU3672" s="201">
        <v>0.36699999999999999</v>
      </c>
    </row>
    <row r="3673" spans="29:47" x14ac:dyDescent="0.2">
      <c r="AC3673" s="50">
        <v>-13.2900000000073</v>
      </c>
      <c r="AU3673" s="201">
        <v>0.36709999999999998</v>
      </c>
    </row>
    <row r="3674" spans="29:47" x14ac:dyDescent="0.2">
      <c r="AC3674" s="50">
        <v>-13.2800000000073</v>
      </c>
      <c r="AU3674" s="201">
        <v>0.36720000000000003</v>
      </c>
    </row>
    <row r="3675" spans="29:47" x14ac:dyDescent="0.2">
      <c r="AC3675" s="50">
        <v>-13.2700000000073</v>
      </c>
      <c r="AU3675" s="201">
        <v>0.36730000000000002</v>
      </c>
    </row>
    <row r="3676" spans="29:47" x14ac:dyDescent="0.2">
      <c r="AC3676" s="50">
        <v>-13.260000000007301</v>
      </c>
      <c r="AU3676" s="201">
        <v>0.3674</v>
      </c>
    </row>
    <row r="3677" spans="29:47" x14ac:dyDescent="0.2">
      <c r="AC3677" s="50">
        <v>-13.250000000007301</v>
      </c>
      <c r="AU3677" s="201">
        <v>0.36749999999999999</v>
      </c>
    </row>
    <row r="3678" spans="29:47" x14ac:dyDescent="0.2">
      <c r="AC3678" s="50">
        <v>-13.240000000007299</v>
      </c>
      <c r="AU3678" s="201">
        <v>0.36759999999999998</v>
      </c>
    </row>
    <row r="3679" spans="29:47" x14ac:dyDescent="0.2">
      <c r="AC3679" s="50">
        <v>-13.230000000007299</v>
      </c>
      <c r="AU3679" s="201">
        <v>0.36770000000000003</v>
      </c>
    </row>
    <row r="3680" spans="29:47" x14ac:dyDescent="0.2">
      <c r="AC3680" s="50">
        <v>-13.2200000000073</v>
      </c>
      <c r="AU3680" s="201">
        <v>0.36780000000000002</v>
      </c>
    </row>
    <row r="3681" spans="29:47" x14ac:dyDescent="0.2">
      <c r="AC3681" s="50">
        <v>-13.2100000000073</v>
      </c>
      <c r="AU3681" s="201">
        <v>0.3679</v>
      </c>
    </row>
    <row r="3682" spans="29:47" x14ac:dyDescent="0.2">
      <c r="AC3682" s="50">
        <v>-13.2000000000073</v>
      </c>
      <c r="AU3682" s="201">
        <v>0.36799999999999999</v>
      </c>
    </row>
    <row r="3683" spans="29:47" x14ac:dyDescent="0.2">
      <c r="AC3683" s="50">
        <v>-13.1900000000073</v>
      </c>
      <c r="AU3683" s="201">
        <v>0.36809999999999998</v>
      </c>
    </row>
    <row r="3684" spans="29:47" x14ac:dyDescent="0.2">
      <c r="AC3684" s="50">
        <v>-13.180000000007301</v>
      </c>
      <c r="AU3684" s="201">
        <v>0.36820000000000003</v>
      </c>
    </row>
    <row r="3685" spans="29:47" x14ac:dyDescent="0.2">
      <c r="AC3685" s="50">
        <v>-13.170000000007301</v>
      </c>
      <c r="AU3685" s="201">
        <v>0.36830000000000002</v>
      </c>
    </row>
    <row r="3686" spans="29:47" x14ac:dyDescent="0.2">
      <c r="AC3686" s="50">
        <v>-13.160000000007299</v>
      </c>
      <c r="AU3686" s="201">
        <v>0.36840000000000001</v>
      </c>
    </row>
    <row r="3687" spans="29:47" x14ac:dyDescent="0.2">
      <c r="AC3687" s="50">
        <v>-13.150000000007299</v>
      </c>
      <c r="AU3687" s="201">
        <v>0.36849999999999999</v>
      </c>
    </row>
    <row r="3688" spans="29:47" x14ac:dyDescent="0.2">
      <c r="AC3688" s="50">
        <v>-13.1400000000073</v>
      </c>
      <c r="AU3688" s="201">
        <v>0.36859999999999998</v>
      </c>
    </row>
    <row r="3689" spans="29:47" x14ac:dyDescent="0.2">
      <c r="AC3689" s="50">
        <v>-13.1300000000073</v>
      </c>
      <c r="AU3689" s="201">
        <v>0.36870000000000003</v>
      </c>
    </row>
    <row r="3690" spans="29:47" x14ac:dyDescent="0.2">
      <c r="AC3690" s="50">
        <v>-13.1200000000073</v>
      </c>
      <c r="AU3690" s="201">
        <v>0.36880000000000002</v>
      </c>
    </row>
    <row r="3691" spans="29:47" x14ac:dyDescent="0.2">
      <c r="AC3691" s="50">
        <v>-13.1100000000073</v>
      </c>
      <c r="AU3691" s="201">
        <v>0.36890000000000001</v>
      </c>
    </row>
    <row r="3692" spans="29:47" x14ac:dyDescent="0.2">
      <c r="AC3692" s="50">
        <v>-13.1000000000073</v>
      </c>
      <c r="AU3692" s="201">
        <v>0.36899999999999999</v>
      </c>
    </row>
    <row r="3693" spans="29:47" x14ac:dyDescent="0.2">
      <c r="AC3693" s="50">
        <v>-13.090000000007301</v>
      </c>
      <c r="AU3693" s="201">
        <v>0.36909999999999998</v>
      </c>
    </row>
    <row r="3694" spans="29:47" x14ac:dyDescent="0.2">
      <c r="AC3694" s="50">
        <v>-13.080000000007299</v>
      </c>
      <c r="AU3694" s="201">
        <v>0.36919999999999997</v>
      </c>
    </row>
    <row r="3695" spans="29:47" x14ac:dyDescent="0.2">
      <c r="AC3695" s="50">
        <v>-13.070000000007299</v>
      </c>
      <c r="AU3695" s="201">
        <v>0.36930000000000002</v>
      </c>
    </row>
    <row r="3696" spans="29:47" x14ac:dyDescent="0.2">
      <c r="AC3696" s="50">
        <v>-13.0600000000073</v>
      </c>
      <c r="AU3696" s="201">
        <v>0.36940000000000001</v>
      </c>
    </row>
    <row r="3697" spans="29:47" x14ac:dyDescent="0.2">
      <c r="AC3697" s="50">
        <v>-13.050000000007399</v>
      </c>
      <c r="AU3697" s="201">
        <v>0.3695</v>
      </c>
    </row>
    <row r="3698" spans="29:47" x14ac:dyDescent="0.2">
      <c r="AC3698" s="50">
        <v>-13.040000000007399</v>
      </c>
      <c r="AU3698" s="201">
        <v>0.36959999999999998</v>
      </c>
    </row>
    <row r="3699" spans="29:47" x14ac:dyDescent="0.2">
      <c r="AC3699" s="50">
        <v>-13.0300000000074</v>
      </c>
      <c r="AU3699" s="201">
        <v>0.36969999999999997</v>
      </c>
    </row>
    <row r="3700" spans="29:47" x14ac:dyDescent="0.2">
      <c r="AC3700" s="50">
        <v>-13.0200000000074</v>
      </c>
      <c r="AU3700" s="201">
        <v>0.36980000000000002</v>
      </c>
    </row>
    <row r="3701" spans="29:47" x14ac:dyDescent="0.2">
      <c r="AC3701" s="50">
        <v>-13.0100000000074</v>
      </c>
      <c r="AU3701" s="201">
        <v>0.36990000000000001</v>
      </c>
    </row>
    <row r="3702" spans="29:47" x14ac:dyDescent="0.2">
      <c r="AC3702" s="50">
        <v>-13.0000000000074</v>
      </c>
      <c r="AU3702" s="201">
        <v>0.37</v>
      </c>
    </row>
    <row r="3703" spans="29:47" x14ac:dyDescent="0.2">
      <c r="AC3703" s="50">
        <v>-12.990000000007401</v>
      </c>
      <c r="AU3703" s="201">
        <v>0.37009999999999998</v>
      </c>
    </row>
    <row r="3704" spans="29:47" x14ac:dyDescent="0.2">
      <c r="AC3704" s="50">
        <v>-12.980000000007401</v>
      </c>
      <c r="AU3704" s="201">
        <v>0.37019999999999997</v>
      </c>
    </row>
    <row r="3705" spans="29:47" x14ac:dyDescent="0.2">
      <c r="AC3705" s="50">
        <v>-12.970000000007399</v>
      </c>
      <c r="AU3705" s="201">
        <v>0.37030000000000002</v>
      </c>
    </row>
    <row r="3706" spans="29:47" x14ac:dyDescent="0.2">
      <c r="AC3706" s="50">
        <v>-12.960000000007399</v>
      </c>
      <c r="AU3706" s="201">
        <v>0.37040000000000001</v>
      </c>
    </row>
    <row r="3707" spans="29:47" x14ac:dyDescent="0.2">
      <c r="AC3707" s="50">
        <v>-12.9500000000074</v>
      </c>
      <c r="AU3707" s="201">
        <v>0.3705</v>
      </c>
    </row>
    <row r="3708" spans="29:47" x14ac:dyDescent="0.2">
      <c r="AC3708" s="50">
        <v>-12.9400000000074</v>
      </c>
      <c r="AU3708" s="201">
        <v>0.37059999999999998</v>
      </c>
    </row>
    <row r="3709" spans="29:47" x14ac:dyDescent="0.2">
      <c r="AC3709" s="50">
        <v>-12.9300000000074</v>
      </c>
      <c r="AU3709" s="201">
        <v>0.37069999999999997</v>
      </c>
    </row>
    <row r="3710" spans="29:47" x14ac:dyDescent="0.2">
      <c r="AC3710" s="50">
        <v>-12.9200000000074</v>
      </c>
      <c r="AU3710" s="201">
        <v>0.37080000000000002</v>
      </c>
    </row>
    <row r="3711" spans="29:47" x14ac:dyDescent="0.2">
      <c r="AC3711" s="50">
        <v>-12.9100000000074</v>
      </c>
      <c r="AU3711" s="201">
        <v>0.37090000000000001</v>
      </c>
    </row>
    <row r="3712" spans="29:47" x14ac:dyDescent="0.2">
      <c r="AC3712" s="50">
        <v>-12.900000000007401</v>
      </c>
      <c r="AU3712" s="201">
        <v>0.371</v>
      </c>
    </row>
    <row r="3713" spans="29:47" x14ac:dyDescent="0.2">
      <c r="AC3713" s="50">
        <v>-12.890000000007401</v>
      </c>
      <c r="AU3713" s="201">
        <v>0.37109999999999999</v>
      </c>
    </row>
    <row r="3714" spans="29:47" x14ac:dyDescent="0.2">
      <c r="AC3714" s="50">
        <v>-12.880000000007399</v>
      </c>
      <c r="AU3714" s="201">
        <v>0.37119999999999997</v>
      </c>
    </row>
    <row r="3715" spans="29:47" x14ac:dyDescent="0.2">
      <c r="AC3715" s="50">
        <v>-12.8700000000074</v>
      </c>
      <c r="AU3715" s="201">
        <v>0.37130000000000002</v>
      </c>
    </row>
    <row r="3716" spans="29:47" x14ac:dyDescent="0.2">
      <c r="AC3716" s="50">
        <v>-12.8600000000074</v>
      </c>
      <c r="AU3716" s="201">
        <v>0.37140000000000001</v>
      </c>
    </row>
    <row r="3717" spans="29:47" x14ac:dyDescent="0.2">
      <c r="AC3717" s="50">
        <v>-12.8500000000074</v>
      </c>
      <c r="AU3717" s="201">
        <v>0.3715</v>
      </c>
    </row>
    <row r="3718" spans="29:47" x14ac:dyDescent="0.2">
      <c r="AC3718" s="50">
        <v>-12.8400000000074</v>
      </c>
      <c r="AU3718" s="201">
        <v>0.37159999999999999</v>
      </c>
    </row>
    <row r="3719" spans="29:47" x14ac:dyDescent="0.2">
      <c r="AC3719" s="50">
        <v>-12.8300000000074</v>
      </c>
      <c r="AU3719" s="201">
        <v>0.37169999999999997</v>
      </c>
    </row>
    <row r="3720" spans="29:47" x14ac:dyDescent="0.2">
      <c r="AC3720" s="50">
        <v>-12.820000000007401</v>
      </c>
      <c r="AU3720" s="201">
        <v>0.37180000000000002</v>
      </c>
    </row>
    <row r="3721" spans="29:47" x14ac:dyDescent="0.2">
      <c r="AC3721" s="50">
        <v>-12.810000000007401</v>
      </c>
      <c r="AU3721" s="201">
        <v>0.37190000000000001</v>
      </c>
    </row>
    <row r="3722" spans="29:47" x14ac:dyDescent="0.2">
      <c r="AC3722" s="50">
        <v>-12.800000000007399</v>
      </c>
      <c r="AU3722" s="201">
        <v>0.372</v>
      </c>
    </row>
    <row r="3723" spans="29:47" x14ac:dyDescent="0.2">
      <c r="AC3723" s="50">
        <v>-12.790000000007399</v>
      </c>
      <c r="AU3723" s="201">
        <v>0.37209999999999999</v>
      </c>
    </row>
    <row r="3724" spans="29:47" x14ac:dyDescent="0.2">
      <c r="AC3724" s="50">
        <v>-12.7800000000074</v>
      </c>
      <c r="AU3724" s="201">
        <v>0.37219999999999998</v>
      </c>
    </row>
    <row r="3725" spans="29:47" x14ac:dyDescent="0.2">
      <c r="AC3725" s="50">
        <v>-12.7700000000074</v>
      </c>
      <c r="AU3725" s="201">
        <v>0.37230000000000002</v>
      </c>
    </row>
    <row r="3726" spans="29:47" x14ac:dyDescent="0.2">
      <c r="AC3726" s="50">
        <v>-12.7600000000074</v>
      </c>
      <c r="AU3726" s="201">
        <v>0.37240000000000001</v>
      </c>
    </row>
    <row r="3727" spans="29:47" x14ac:dyDescent="0.2">
      <c r="AC3727" s="50">
        <v>-12.7500000000074</v>
      </c>
      <c r="AU3727" s="201">
        <v>0.3725</v>
      </c>
    </row>
    <row r="3728" spans="29:47" x14ac:dyDescent="0.2">
      <c r="AC3728" s="50">
        <v>-12.740000000007401</v>
      </c>
      <c r="AU3728" s="201">
        <v>0.37259999999999999</v>
      </c>
    </row>
    <row r="3729" spans="29:47" x14ac:dyDescent="0.2">
      <c r="AC3729" s="50">
        <v>-12.730000000007401</v>
      </c>
      <c r="AU3729" s="201">
        <v>0.37269999999999998</v>
      </c>
    </row>
    <row r="3730" spans="29:47" x14ac:dyDescent="0.2">
      <c r="AC3730" s="50">
        <v>-12.720000000007399</v>
      </c>
      <c r="AU3730" s="201">
        <v>0.37280000000000002</v>
      </c>
    </row>
    <row r="3731" spans="29:47" x14ac:dyDescent="0.2">
      <c r="AC3731" s="50">
        <v>-12.710000000007399</v>
      </c>
      <c r="AU3731" s="201">
        <v>0.37290000000000001</v>
      </c>
    </row>
    <row r="3732" spans="29:47" x14ac:dyDescent="0.2">
      <c r="AC3732" s="50">
        <v>-12.7000000000074</v>
      </c>
      <c r="AU3732" s="201">
        <v>0.373</v>
      </c>
    </row>
    <row r="3733" spans="29:47" x14ac:dyDescent="0.2">
      <c r="AC3733" s="50">
        <v>-12.6900000000074</v>
      </c>
      <c r="AU3733" s="201">
        <v>0.37309999999999999</v>
      </c>
    </row>
    <row r="3734" spans="29:47" x14ac:dyDescent="0.2">
      <c r="AC3734" s="50">
        <v>-12.6800000000074</v>
      </c>
      <c r="AU3734" s="201">
        <v>0.37319999999999998</v>
      </c>
    </row>
    <row r="3735" spans="29:47" x14ac:dyDescent="0.2">
      <c r="AC3735" s="50">
        <v>-12.6700000000074</v>
      </c>
      <c r="AU3735" s="201">
        <v>0.37330000000000002</v>
      </c>
    </row>
    <row r="3736" spans="29:47" x14ac:dyDescent="0.2">
      <c r="AC3736" s="50">
        <v>-12.6600000000074</v>
      </c>
      <c r="AU3736" s="201">
        <v>0.37340000000000001</v>
      </c>
    </row>
    <row r="3737" spans="29:47" x14ac:dyDescent="0.2">
      <c r="AC3737" s="50">
        <v>-12.650000000007401</v>
      </c>
      <c r="AU3737" s="201">
        <v>0.3735</v>
      </c>
    </row>
    <row r="3738" spans="29:47" x14ac:dyDescent="0.2">
      <c r="AC3738" s="50">
        <v>-12.640000000007401</v>
      </c>
      <c r="AU3738" s="201">
        <v>0.37359999999999999</v>
      </c>
    </row>
    <row r="3739" spans="29:47" x14ac:dyDescent="0.2">
      <c r="AC3739" s="50">
        <v>-12.630000000007399</v>
      </c>
      <c r="AU3739" s="201">
        <v>0.37369999999999998</v>
      </c>
    </row>
    <row r="3740" spans="29:47" x14ac:dyDescent="0.2">
      <c r="AC3740" s="50">
        <v>-12.6200000000074</v>
      </c>
      <c r="AU3740" s="201">
        <v>0.37380000000000002</v>
      </c>
    </row>
    <row r="3741" spans="29:47" x14ac:dyDescent="0.2">
      <c r="AC3741" s="50">
        <v>-12.6100000000074</v>
      </c>
      <c r="AU3741" s="201">
        <v>0.37390000000000001</v>
      </c>
    </row>
    <row r="3742" spans="29:47" x14ac:dyDescent="0.2">
      <c r="AC3742" s="50">
        <v>-12.6000000000074</v>
      </c>
      <c r="AU3742" s="201">
        <v>0.374</v>
      </c>
    </row>
    <row r="3743" spans="29:47" x14ac:dyDescent="0.2">
      <c r="AC3743" s="50">
        <v>-12.5900000000074</v>
      </c>
      <c r="AU3743" s="201">
        <v>0.37409999999999999</v>
      </c>
    </row>
    <row r="3744" spans="29:47" x14ac:dyDescent="0.2">
      <c r="AC3744" s="50">
        <v>-12.5800000000074</v>
      </c>
      <c r="AU3744" s="201">
        <v>0.37419999999999998</v>
      </c>
    </row>
    <row r="3745" spans="29:47" x14ac:dyDescent="0.2">
      <c r="AC3745" s="50">
        <v>-12.570000000007401</v>
      </c>
      <c r="AU3745" s="201">
        <v>0.37430000000000002</v>
      </c>
    </row>
    <row r="3746" spans="29:47" x14ac:dyDescent="0.2">
      <c r="AC3746" s="50">
        <v>-12.560000000007401</v>
      </c>
      <c r="AU3746" s="201">
        <v>0.37440000000000001</v>
      </c>
    </row>
    <row r="3747" spans="29:47" x14ac:dyDescent="0.2">
      <c r="AC3747" s="50">
        <v>-12.5500000000075</v>
      </c>
      <c r="AU3747" s="201">
        <v>0.3745</v>
      </c>
    </row>
    <row r="3748" spans="29:47" x14ac:dyDescent="0.2">
      <c r="AC3748" s="50">
        <v>-12.540000000007501</v>
      </c>
      <c r="AU3748" s="201">
        <v>0.37459999999999999</v>
      </c>
    </row>
    <row r="3749" spans="29:47" x14ac:dyDescent="0.2">
      <c r="AC3749" s="50">
        <v>-12.530000000007499</v>
      </c>
      <c r="AU3749" s="201">
        <v>0.37469999999999998</v>
      </c>
    </row>
    <row r="3750" spans="29:47" x14ac:dyDescent="0.2">
      <c r="AC3750" s="50">
        <v>-12.520000000007499</v>
      </c>
      <c r="AU3750" s="201">
        <v>0.37480000000000002</v>
      </c>
    </row>
    <row r="3751" spans="29:47" x14ac:dyDescent="0.2">
      <c r="AC3751" s="50">
        <v>-12.5100000000075</v>
      </c>
      <c r="AU3751" s="201">
        <v>0.37490000000000001</v>
      </c>
    </row>
    <row r="3752" spans="29:47" x14ac:dyDescent="0.2">
      <c r="AC3752" s="50">
        <v>-12.5000000000075</v>
      </c>
      <c r="AU3752" s="201">
        <v>0.375</v>
      </c>
    </row>
    <row r="3753" spans="29:47" x14ac:dyDescent="0.2">
      <c r="AC3753" s="50">
        <v>-12.4900000000075</v>
      </c>
      <c r="AU3753" s="201">
        <v>0.37509999999999999</v>
      </c>
    </row>
    <row r="3754" spans="29:47" x14ac:dyDescent="0.2">
      <c r="AC3754" s="50">
        <v>-12.4800000000075</v>
      </c>
      <c r="AU3754" s="201">
        <v>0.37519999999999998</v>
      </c>
    </row>
    <row r="3755" spans="29:47" x14ac:dyDescent="0.2">
      <c r="AC3755" s="50">
        <v>-12.4700000000075</v>
      </c>
      <c r="AU3755" s="201">
        <v>0.37530000000000002</v>
      </c>
    </row>
    <row r="3756" spans="29:47" x14ac:dyDescent="0.2">
      <c r="AC3756" s="50">
        <v>-12.460000000007501</v>
      </c>
      <c r="AU3756" s="201">
        <v>0.37540000000000001</v>
      </c>
    </row>
    <row r="3757" spans="29:47" x14ac:dyDescent="0.2">
      <c r="AC3757" s="50">
        <v>-12.450000000007501</v>
      </c>
      <c r="AU3757" s="201">
        <v>0.3755</v>
      </c>
    </row>
    <row r="3758" spans="29:47" x14ac:dyDescent="0.2">
      <c r="AC3758" s="50">
        <v>-12.440000000007499</v>
      </c>
      <c r="AU3758" s="201">
        <v>0.37559999999999999</v>
      </c>
    </row>
    <row r="3759" spans="29:47" x14ac:dyDescent="0.2">
      <c r="AC3759" s="50">
        <v>-12.430000000007499</v>
      </c>
      <c r="AU3759" s="201">
        <v>0.37569999999999998</v>
      </c>
    </row>
    <row r="3760" spans="29:47" x14ac:dyDescent="0.2">
      <c r="AC3760" s="50">
        <v>-12.4200000000075</v>
      </c>
      <c r="AU3760" s="201">
        <v>0.37580000000000002</v>
      </c>
    </row>
    <row r="3761" spans="29:47" x14ac:dyDescent="0.2">
      <c r="AC3761" s="50">
        <v>-12.4100000000075</v>
      </c>
      <c r="AU3761" s="201">
        <v>0.37590000000000001</v>
      </c>
    </row>
    <row r="3762" spans="29:47" x14ac:dyDescent="0.2">
      <c r="AC3762" s="50">
        <v>-12.4000000000075</v>
      </c>
      <c r="AU3762" s="201">
        <v>0.376</v>
      </c>
    </row>
    <row r="3763" spans="29:47" x14ac:dyDescent="0.2">
      <c r="AC3763" s="50">
        <v>-12.3900000000075</v>
      </c>
      <c r="AU3763" s="201">
        <v>0.37609999999999999</v>
      </c>
    </row>
    <row r="3764" spans="29:47" x14ac:dyDescent="0.2">
      <c r="AC3764" s="50">
        <v>-12.380000000007501</v>
      </c>
      <c r="AU3764" s="201">
        <v>0.37619999999999998</v>
      </c>
    </row>
    <row r="3765" spans="29:47" x14ac:dyDescent="0.2">
      <c r="AC3765" s="50">
        <v>-12.370000000007501</v>
      </c>
      <c r="AU3765" s="201">
        <v>0.37630000000000002</v>
      </c>
    </row>
    <row r="3766" spans="29:47" x14ac:dyDescent="0.2">
      <c r="AC3766" s="50">
        <v>-12.360000000007499</v>
      </c>
      <c r="AU3766" s="201">
        <v>0.37640000000000001</v>
      </c>
    </row>
    <row r="3767" spans="29:47" x14ac:dyDescent="0.2">
      <c r="AC3767" s="50">
        <v>-12.350000000007499</v>
      </c>
      <c r="AU3767" s="201">
        <v>0.3765</v>
      </c>
    </row>
    <row r="3768" spans="29:47" x14ac:dyDescent="0.2">
      <c r="AC3768" s="50">
        <v>-12.3400000000075</v>
      </c>
      <c r="AU3768" s="201">
        <v>0.37659999999999999</v>
      </c>
    </row>
    <row r="3769" spans="29:47" x14ac:dyDescent="0.2">
      <c r="AC3769" s="50">
        <v>-12.3300000000075</v>
      </c>
      <c r="AU3769" s="201">
        <v>0.37669999999999998</v>
      </c>
    </row>
    <row r="3770" spans="29:47" x14ac:dyDescent="0.2">
      <c r="AC3770" s="50">
        <v>-12.3200000000075</v>
      </c>
      <c r="AU3770" s="201">
        <v>0.37680000000000002</v>
      </c>
    </row>
    <row r="3771" spans="29:47" x14ac:dyDescent="0.2">
      <c r="AC3771" s="50">
        <v>-12.3100000000075</v>
      </c>
      <c r="AU3771" s="201">
        <v>0.37690000000000001</v>
      </c>
    </row>
    <row r="3772" spans="29:47" x14ac:dyDescent="0.2">
      <c r="AC3772" s="50">
        <v>-12.3000000000075</v>
      </c>
      <c r="AU3772" s="201">
        <v>0.377</v>
      </c>
    </row>
    <row r="3773" spans="29:47" x14ac:dyDescent="0.2">
      <c r="AC3773" s="50">
        <v>-12.290000000007501</v>
      </c>
      <c r="AU3773" s="201">
        <v>0.37709999999999999</v>
      </c>
    </row>
    <row r="3774" spans="29:47" x14ac:dyDescent="0.2">
      <c r="AC3774" s="50">
        <v>-12.280000000007499</v>
      </c>
      <c r="AU3774" s="201">
        <v>0.37719999999999998</v>
      </c>
    </row>
    <row r="3775" spans="29:47" x14ac:dyDescent="0.2">
      <c r="AC3775" s="50">
        <v>-12.270000000007499</v>
      </c>
      <c r="AU3775" s="201">
        <v>0.37730000000000002</v>
      </c>
    </row>
    <row r="3776" spans="29:47" x14ac:dyDescent="0.2">
      <c r="AC3776" s="50">
        <v>-12.2600000000075</v>
      </c>
      <c r="AU3776" s="201">
        <v>0.37740000000000001</v>
      </c>
    </row>
    <row r="3777" spans="29:47" x14ac:dyDescent="0.2">
      <c r="AC3777" s="50">
        <v>-12.2500000000075</v>
      </c>
      <c r="AU3777" s="201">
        <v>0.3775</v>
      </c>
    </row>
    <row r="3778" spans="29:47" x14ac:dyDescent="0.2">
      <c r="AC3778" s="50">
        <v>-12.2400000000075</v>
      </c>
      <c r="AU3778" s="201">
        <v>0.37759999999999999</v>
      </c>
    </row>
    <row r="3779" spans="29:47" x14ac:dyDescent="0.2">
      <c r="AC3779" s="50">
        <v>-12.2300000000075</v>
      </c>
      <c r="AU3779" s="201">
        <v>0.37769999999999998</v>
      </c>
    </row>
    <row r="3780" spans="29:47" x14ac:dyDescent="0.2">
      <c r="AC3780" s="50">
        <v>-12.2200000000075</v>
      </c>
      <c r="AU3780" s="201">
        <v>0.37780000000000002</v>
      </c>
    </row>
    <row r="3781" spans="29:47" x14ac:dyDescent="0.2">
      <c r="AC3781" s="50">
        <v>-12.210000000007501</v>
      </c>
      <c r="AU3781" s="201">
        <v>0.37790000000000001</v>
      </c>
    </row>
    <row r="3782" spans="29:47" x14ac:dyDescent="0.2">
      <c r="AC3782" s="50">
        <v>-12.200000000007501</v>
      </c>
      <c r="AU3782" s="201">
        <v>0.378</v>
      </c>
    </row>
    <row r="3783" spans="29:47" x14ac:dyDescent="0.2">
      <c r="AC3783" s="50">
        <v>-12.190000000007499</v>
      </c>
      <c r="AU3783" s="201">
        <v>0.37809999999999999</v>
      </c>
    </row>
    <row r="3784" spans="29:47" x14ac:dyDescent="0.2">
      <c r="AC3784" s="50">
        <v>-12.180000000007499</v>
      </c>
      <c r="AU3784" s="201">
        <v>0.37819999999999998</v>
      </c>
    </row>
    <row r="3785" spans="29:47" x14ac:dyDescent="0.2">
      <c r="AC3785" s="50">
        <v>-12.1700000000075</v>
      </c>
      <c r="AU3785" s="201">
        <v>0.37830000000000003</v>
      </c>
    </row>
    <row r="3786" spans="29:47" x14ac:dyDescent="0.2">
      <c r="AC3786" s="50">
        <v>-12.1600000000075</v>
      </c>
      <c r="AU3786" s="201">
        <v>0.37840000000000001</v>
      </c>
    </row>
    <row r="3787" spans="29:47" x14ac:dyDescent="0.2">
      <c r="AC3787" s="50">
        <v>-12.1500000000075</v>
      </c>
      <c r="AU3787" s="201">
        <v>0.3785</v>
      </c>
    </row>
    <row r="3788" spans="29:47" x14ac:dyDescent="0.2">
      <c r="AC3788" s="50">
        <v>-12.1400000000075</v>
      </c>
      <c r="AU3788" s="201">
        <v>0.37859999999999999</v>
      </c>
    </row>
    <row r="3789" spans="29:47" x14ac:dyDescent="0.2">
      <c r="AC3789" s="50">
        <v>-12.130000000007501</v>
      </c>
      <c r="AU3789" s="201">
        <v>0.37869999999999998</v>
      </c>
    </row>
    <row r="3790" spans="29:47" x14ac:dyDescent="0.2">
      <c r="AC3790" s="50">
        <v>-12.120000000007501</v>
      </c>
      <c r="AU3790" s="201">
        <v>0.37880000000000003</v>
      </c>
    </row>
    <row r="3791" spans="29:47" x14ac:dyDescent="0.2">
      <c r="AC3791" s="50">
        <v>-12.110000000007499</v>
      </c>
      <c r="AU3791" s="201">
        <v>0.37890000000000001</v>
      </c>
    </row>
    <row r="3792" spans="29:47" x14ac:dyDescent="0.2">
      <c r="AC3792" s="50">
        <v>-12.100000000007499</v>
      </c>
      <c r="AU3792" s="201">
        <v>0.379</v>
      </c>
    </row>
    <row r="3793" spans="29:47" x14ac:dyDescent="0.2">
      <c r="AC3793" s="50">
        <v>-12.0900000000075</v>
      </c>
      <c r="AU3793" s="201">
        <v>0.37909999999999999</v>
      </c>
    </row>
    <row r="3794" spans="29:47" x14ac:dyDescent="0.2">
      <c r="AC3794" s="50">
        <v>-12.0800000000075</v>
      </c>
      <c r="AU3794" s="201">
        <v>0.37919999999999998</v>
      </c>
    </row>
    <row r="3795" spans="29:47" x14ac:dyDescent="0.2">
      <c r="AC3795" s="50">
        <v>-12.0700000000075</v>
      </c>
      <c r="AU3795" s="201">
        <v>0.37930000000000003</v>
      </c>
    </row>
    <row r="3796" spans="29:47" x14ac:dyDescent="0.2">
      <c r="AC3796" s="50">
        <v>-12.0600000000075</v>
      </c>
      <c r="AU3796" s="201">
        <v>0.37940000000000002</v>
      </c>
    </row>
    <row r="3797" spans="29:47" x14ac:dyDescent="0.2">
      <c r="AC3797" s="50">
        <v>-12.0500000000076</v>
      </c>
      <c r="AU3797" s="201">
        <v>0.3795</v>
      </c>
    </row>
    <row r="3798" spans="29:47" x14ac:dyDescent="0.2">
      <c r="AC3798" s="50">
        <v>-12.0400000000076</v>
      </c>
      <c r="AU3798" s="201">
        <v>0.37959999999999999</v>
      </c>
    </row>
    <row r="3799" spans="29:47" x14ac:dyDescent="0.2">
      <c r="AC3799" s="50">
        <v>-12.0300000000076</v>
      </c>
      <c r="AU3799" s="201">
        <v>0.37969999999999998</v>
      </c>
    </row>
    <row r="3800" spans="29:47" x14ac:dyDescent="0.2">
      <c r="AC3800" s="50">
        <v>-12.020000000007601</v>
      </c>
      <c r="AU3800" s="201">
        <v>0.37980000000000003</v>
      </c>
    </row>
    <row r="3801" spans="29:47" x14ac:dyDescent="0.2">
      <c r="AC3801" s="50">
        <v>-12.010000000007601</v>
      </c>
      <c r="AU3801" s="201">
        <v>0.37990000000000002</v>
      </c>
    </row>
    <row r="3802" spans="29:47" x14ac:dyDescent="0.2">
      <c r="AC3802" s="50">
        <v>-12.000000000007599</v>
      </c>
      <c r="AU3802" s="201">
        <v>0.38</v>
      </c>
    </row>
    <row r="3803" spans="29:47" x14ac:dyDescent="0.2">
      <c r="AC3803" s="50">
        <v>-11.990000000007599</v>
      </c>
      <c r="AU3803" s="201">
        <v>0.38009999999999999</v>
      </c>
    </row>
    <row r="3804" spans="29:47" x14ac:dyDescent="0.2">
      <c r="AC3804" s="50">
        <v>-11.9800000000076</v>
      </c>
      <c r="AU3804" s="201">
        <v>0.38019999999999998</v>
      </c>
    </row>
    <row r="3805" spans="29:47" x14ac:dyDescent="0.2">
      <c r="AC3805" s="50">
        <v>-11.9700000000076</v>
      </c>
      <c r="AU3805" s="201">
        <v>0.38030000000000003</v>
      </c>
    </row>
    <row r="3806" spans="29:47" x14ac:dyDescent="0.2">
      <c r="AC3806" s="50">
        <v>-11.9600000000076</v>
      </c>
      <c r="AU3806" s="201">
        <v>0.38040000000000002</v>
      </c>
    </row>
    <row r="3807" spans="29:47" x14ac:dyDescent="0.2">
      <c r="AC3807" s="50">
        <v>-11.9500000000076</v>
      </c>
      <c r="AU3807" s="201">
        <v>0.3805</v>
      </c>
    </row>
    <row r="3808" spans="29:47" x14ac:dyDescent="0.2">
      <c r="AC3808" s="50">
        <v>-11.940000000007601</v>
      </c>
      <c r="AU3808" s="201">
        <v>0.38059999999999999</v>
      </c>
    </row>
    <row r="3809" spans="29:47" x14ac:dyDescent="0.2">
      <c r="AC3809" s="50">
        <v>-11.930000000007601</v>
      </c>
      <c r="AU3809" s="201">
        <v>0.38069999999999998</v>
      </c>
    </row>
    <row r="3810" spans="29:47" x14ac:dyDescent="0.2">
      <c r="AC3810" s="50">
        <v>-11.920000000007599</v>
      </c>
      <c r="AU3810" s="201">
        <v>0.38080000000000003</v>
      </c>
    </row>
    <row r="3811" spans="29:47" x14ac:dyDescent="0.2">
      <c r="AC3811" s="50">
        <v>-11.910000000007599</v>
      </c>
      <c r="AU3811" s="201">
        <v>0.38090000000000002</v>
      </c>
    </row>
    <row r="3812" spans="29:47" x14ac:dyDescent="0.2">
      <c r="AC3812" s="50">
        <v>-11.9000000000076</v>
      </c>
      <c r="AU3812" s="201">
        <v>0.38100000000000001</v>
      </c>
    </row>
    <row r="3813" spans="29:47" x14ac:dyDescent="0.2">
      <c r="AC3813" s="50">
        <v>-11.8900000000076</v>
      </c>
      <c r="AU3813" s="201">
        <v>0.38109999999999999</v>
      </c>
    </row>
    <row r="3814" spans="29:47" x14ac:dyDescent="0.2">
      <c r="AC3814" s="50">
        <v>-11.8800000000076</v>
      </c>
      <c r="AU3814" s="201">
        <v>0.38119999999999998</v>
      </c>
    </row>
    <row r="3815" spans="29:47" x14ac:dyDescent="0.2">
      <c r="AC3815" s="50">
        <v>-11.8700000000076</v>
      </c>
      <c r="AU3815" s="201">
        <v>0.38129999999999997</v>
      </c>
    </row>
    <row r="3816" spans="29:47" x14ac:dyDescent="0.2">
      <c r="AC3816" s="50">
        <v>-11.8600000000076</v>
      </c>
      <c r="AU3816" s="201">
        <v>0.38140000000000002</v>
      </c>
    </row>
    <row r="3817" spans="29:47" x14ac:dyDescent="0.2">
      <c r="AC3817" s="50">
        <v>-11.850000000007601</v>
      </c>
      <c r="AU3817" s="201">
        <v>0.38150000000000001</v>
      </c>
    </row>
    <row r="3818" spans="29:47" x14ac:dyDescent="0.2">
      <c r="AC3818" s="50">
        <v>-11.840000000007599</v>
      </c>
      <c r="AU3818" s="201">
        <v>0.38159999999999999</v>
      </c>
    </row>
    <row r="3819" spans="29:47" x14ac:dyDescent="0.2">
      <c r="AC3819" s="50">
        <v>-11.830000000007599</v>
      </c>
      <c r="AU3819" s="201">
        <v>0.38169999999999998</v>
      </c>
    </row>
    <row r="3820" spans="29:47" x14ac:dyDescent="0.2">
      <c r="AC3820" s="50">
        <v>-11.8200000000076</v>
      </c>
      <c r="AU3820" s="201">
        <v>0.38179999999999997</v>
      </c>
    </row>
    <row r="3821" spans="29:47" x14ac:dyDescent="0.2">
      <c r="AC3821" s="50">
        <v>-11.8100000000076</v>
      </c>
      <c r="AU3821" s="201">
        <v>0.38190000000000002</v>
      </c>
    </row>
    <row r="3822" spans="29:47" x14ac:dyDescent="0.2">
      <c r="AC3822" s="50">
        <v>-11.8000000000076</v>
      </c>
      <c r="AU3822" s="201">
        <v>0.38200000000000001</v>
      </c>
    </row>
    <row r="3823" spans="29:47" x14ac:dyDescent="0.2">
      <c r="AC3823" s="50">
        <v>-11.7900000000076</v>
      </c>
      <c r="AU3823" s="201">
        <v>0.3821</v>
      </c>
    </row>
    <row r="3824" spans="29:47" x14ac:dyDescent="0.2">
      <c r="AC3824" s="50">
        <v>-11.7800000000076</v>
      </c>
      <c r="AU3824" s="201">
        <v>0.38219999999999998</v>
      </c>
    </row>
    <row r="3825" spans="29:47" x14ac:dyDescent="0.2">
      <c r="AC3825" s="50">
        <v>-11.770000000007601</v>
      </c>
      <c r="AU3825" s="201">
        <v>0.38229999999999997</v>
      </c>
    </row>
    <row r="3826" spans="29:47" x14ac:dyDescent="0.2">
      <c r="AC3826" s="50">
        <v>-11.760000000007601</v>
      </c>
      <c r="AU3826" s="201">
        <v>0.38240000000000002</v>
      </c>
    </row>
    <row r="3827" spans="29:47" x14ac:dyDescent="0.2">
      <c r="AC3827" s="50">
        <v>-11.750000000007599</v>
      </c>
      <c r="AU3827" s="201">
        <v>0.38250000000000001</v>
      </c>
    </row>
    <row r="3828" spans="29:47" x14ac:dyDescent="0.2">
      <c r="AC3828" s="50">
        <v>-11.740000000007599</v>
      </c>
      <c r="AU3828" s="201">
        <v>0.3826</v>
      </c>
    </row>
    <row r="3829" spans="29:47" x14ac:dyDescent="0.2">
      <c r="AC3829" s="50">
        <v>-11.7300000000076</v>
      </c>
      <c r="AU3829" s="201">
        <v>0.38269999999999998</v>
      </c>
    </row>
    <row r="3830" spans="29:47" x14ac:dyDescent="0.2">
      <c r="AC3830" s="50">
        <v>-11.7200000000076</v>
      </c>
      <c r="AU3830" s="201">
        <v>0.38279999999999997</v>
      </c>
    </row>
    <row r="3831" spans="29:47" x14ac:dyDescent="0.2">
      <c r="AC3831" s="50">
        <v>-11.7100000000076</v>
      </c>
      <c r="AU3831" s="201">
        <v>0.38290000000000002</v>
      </c>
    </row>
    <row r="3832" spans="29:47" x14ac:dyDescent="0.2">
      <c r="AC3832" s="50">
        <v>-11.7000000000076</v>
      </c>
      <c r="AU3832" s="201">
        <v>0.38300000000000001</v>
      </c>
    </row>
    <row r="3833" spans="29:47" x14ac:dyDescent="0.2">
      <c r="AC3833" s="50">
        <v>-11.690000000007601</v>
      </c>
      <c r="AU3833" s="201">
        <v>0.3831</v>
      </c>
    </row>
    <row r="3834" spans="29:47" x14ac:dyDescent="0.2">
      <c r="AC3834" s="50">
        <v>-11.680000000007601</v>
      </c>
      <c r="AU3834" s="201">
        <v>0.38319999999999999</v>
      </c>
    </row>
    <row r="3835" spans="29:47" x14ac:dyDescent="0.2">
      <c r="AC3835" s="50">
        <v>-11.670000000007599</v>
      </c>
      <c r="AU3835" s="201">
        <v>0.38329999999999997</v>
      </c>
    </row>
    <row r="3836" spans="29:47" x14ac:dyDescent="0.2">
      <c r="AC3836" s="50">
        <v>-11.660000000007599</v>
      </c>
      <c r="AU3836" s="201">
        <v>0.38340000000000002</v>
      </c>
    </row>
    <row r="3837" spans="29:47" x14ac:dyDescent="0.2">
      <c r="AC3837" s="50">
        <v>-11.6500000000076</v>
      </c>
      <c r="AU3837" s="201">
        <v>0.38350000000000001</v>
      </c>
    </row>
    <row r="3838" spans="29:47" x14ac:dyDescent="0.2">
      <c r="AC3838" s="50">
        <v>-11.6400000000076</v>
      </c>
      <c r="AU3838" s="201">
        <v>0.3836</v>
      </c>
    </row>
    <row r="3839" spans="29:47" x14ac:dyDescent="0.2">
      <c r="AC3839" s="50">
        <v>-11.6300000000076</v>
      </c>
      <c r="AU3839" s="201">
        <v>0.38369999999999999</v>
      </c>
    </row>
    <row r="3840" spans="29:47" x14ac:dyDescent="0.2">
      <c r="AC3840" s="50">
        <v>-11.6200000000076</v>
      </c>
      <c r="AU3840" s="201">
        <v>0.38379999999999997</v>
      </c>
    </row>
    <row r="3841" spans="29:47" x14ac:dyDescent="0.2">
      <c r="AC3841" s="50">
        <v>-11.6100000000076</v>
      </c>
      <c r="AU3841" s="201">
        <v>0.38390000000000002</v>
      </c>
    </row>
    <row r="3842" spans="29:47" x14ac:dyDescent="0.2">
      <c r="AC3842" s="50">
        <v>-11.600000000007601</v>
      </c>
      <c r="AU3842" s="201">
        <v>0.38400000000000001</v>
      </c>
    </row>
    <row r="3843" spans="29:47" x14ac:dyDescent="0.2">
      <c r="AC3843" s="50">
        <v>-11.590000000007599</v>
      </c>
      <c r="AU3843" s="201">
        <v>0.3841</v>
      </c>
    </row>
    <row r="3844" spans="29:47" x14ac:dyDescent="0.2">
      <c r="AC3844" s="50">
        <v>-11.580000000007599</v>
      </c>
      <c r="AU3844" s="201">
        <v>0.38419999999999999</v>
      </c>
    </row>
    <row r="3845" spans="29:47" x14ac:dyDescent="0.2">
      <c r="AC3845" s="50">
        <v>-11.5700000000076</v>
      </c>
      <c r="AU3845" s="201">
        <v>0.38429999999999997</v>
      </c>
    </row>
    <row r="3846" spans="29:47" x14ac:dyDescent="0.2">
      <c r="AC3846" s="50">
        <v>-11.5600000000076</v>
      </c>
      <c r="AU3846" s="201">
        <v>0.38440000000000002</v>
      </c>
    </row>
    <row r="3847" spans="29:47" x14ac:dyDescent="0.2">
      <c r="AC3847" s="50">
        <v>-11.5500000000076</v>
      </c>
      <c r="AU3847" s="201">
        <v>0.38450000000000001</v>
      </c>
    </row>
    <row r="3848" spans="29:47" x14ac:dyDescent="0.2">
      <c r="AC3848" s="50">
        <v>-11.5400000000077</v>
      </c>
      <c r="AU3848" s="201">
        <v>0.3846</v>
      </c>
    </row>
    <row r="3849" spans="29:47" x14ac:dyDescent="0.2">
      <c r="AC3849" s="50">
        <v>-11.5300000000077</v>
      </c>
      <c r="AU3849" s="201">
        <v>0.38469999999999999</v>
      </c>
    </row>
    <row r="3850" spans="29:47" x14ac:dyDescent="0.2">
      <c r="AC3850" s="50">
        <v>-11.5200000000077</v>
      </c>
      <c r="AU3850" s="201">
        <v>0.38479999999999998</v>
      </c>
    </row>
    <row r="3851" spans="29:47" x14ac:dyDescent="0.2">
      <c r="AC3851" s="50">
        <v>-11.5100000000077</v>
      </c>
      <c r="AU3851" s="201">
        <v>0.38490000000000002</v>
      </c>
    </row>
    <row r="3852" spans="29:47" x14ac:dyDescent="0.2">
      <c r="AC3852" s="50">
        <v>-11.500000000007701</v>
      </c>
      <c r="AU3852" s="201">
        <v>0.38500000000000001</v>
      </c>
    </row>
    <row r="3853" spans="29:47" x14ac:dyDescent="0.2">
      <c r="AC3853" s="50">
        <v>-11.490000000007701</v>
      </c>
      <c r="AU3853" s="201">
        <v>0.3851</v>
      </c>
    </row>
    <row r="3854" spans="29:47" x14ac:dyDescent="0.2">
      <c r="AC3854" s="50">
        <v>-11.480000000007699</v>
      </c>
      <c r="AU3854" s="201">
        <v>0.38519999999999999</v>
      </c>
    </row>
    <row r="3855" spans="29:47" x14ac:dyDescent="0.2">
      <c r="AC3855" s="50">
        <v>-11.470000000007699</v>
      </c>
      <c r="AU3855" s="201">
        <v>0.38529999999999998</v>
      </c>
    </row>
    <row r="3856" spans="29:47" x14ac:dyDescent="0.2">
      <c r="AC3856" s="50">
        <v>-11.4600000000077</v>
      </c>
      <c r="AU3856" s="201">
        <v>0.38540000000000002</v>
      </c>
    </row>
    <row r="3857" spans="29:47" x14ac:dyDescent="0.2">
      <c r="AC3857" s="50">
        <v>-11.4500000000077</v>
      </c>
      <c r="AU3857" s="201">
        <v>0.38550000000000001</v>
      </c>
    </row>
    <row r="3858" spans="29:47" x14ac:dyDescent="0.2">
      <c r="AC3858" s="50">
        <v>-11.4400000000077</v>
      </c>
      <c r="AU3858" s="201">
        <v>0.3856</v>
      </c>
    </row>
    <row r="3859" spans="29:47" x14ac:dyDescent="0.2">
      <c r="AC3859" s="50">
        <v>-11.4300000000077</v>
      </c>
      <c r="AU3859" s="201">
        <v>0.38569999999999999</v>
      </c>
    </row>
    <row r="3860" spans="29:47" x14ac:dyDescent="0.2">
      <c r="AC3860" s="50">
        <v>-11.4200000000077</v>
      </c>
      <c r="AU3860" s="201">
        <v>0.38579999999999998</v>
      </c>
    </row>
    <row r="3861" spans="29:47" x14ac:dyDescent="0.2">
      <c r="AC3861" s="50">
        <v>-11.410000000007701</v>
      </c>
      <c r="AU3861" s="201">
        <v>0.38590000000000002</v>
      </c>
    </row>
    <row r="3862" spans="29:47" x14ac:dyDescent="0.2">
      <c r="AC3862" s="50">
        <v>-11.400000000007701</v>
      </c>
      <c r="AU3862" s="201">
        <v>0.38600000000000001</v>
      </c>
    </row>
    <row r="3863" spans="29:47" x14ac:dyDescent="0.2">
      <c r="AC3863" s="50">
        <v>-11.390000000007699</v>
      </c>
      <c r="AU3863" s="201">
        <v>0.3861</v>
      </c>
    </row>
    <row r="3864" spans="29:47" x14ac:dyDescent="0.2">
      <c r="AC3864" s="50">
        <v>-11.3800000000077</v>
      </c>
      <c r="AU3864" s="201">
        <v>0.38619999999999999</v>
      </c>
    </row>
    <row r="3865" spans="29:47" x14ac:dyDescent="0.2">
      <c r="AC3865" s="50">
        <v>-11.3700000000077</v>
      </c>
      <c r="AU3865" s="201">
        <v>0.38629999999999998</v>
      </c>
    </row>
    <row r="3866" spans="29:47" x14ac:dyDescent="0.2">
      <c r="AC3866" s="50">
        <v>-11.3600000000077</v>
      </c>
      <c r="AU3866" s="201">
        <v>0.38640000000000002</v>
      </c>
    </row>
    <row r="3867" spans="29:47" x14ac:dyDescent="0.2">
      <c r="AC3867" s="50">
        <v>-11.3500000000077</v>
      </c>
      <c r="AU3867" s="201">
        <v>0.38650000000000001</v>
      </c>
    </row>
    <row r="3868" spans="29:47" x14ac:dyDescent="0.2">
      <c r="AC3868" s="50">
        <v>-11.3400000000077</v>
      </c>
      <c r="AU3868" s="201">
        <v>0.3866</v>
      </c>
    </row>
    <row r="3869" spans="29:47" x14ac:dyDescent="0.2">
      <c r="AC3869" s="50">
        <v>-11.330000000007701</v>
      </c>
      <c r="AU3869" s="201">
        <v>0.38669999999999999</v>
      </c>
    </row>
    <row r="3870" spans="29:47" x14ac:dyDescent="0.2">
      <c r="AC3870" s="50">
        <v>-11.320000000007701</v>
      </c>
      <c r="AU3870" s="201">
        <v>0.38679999999999998</v>
      </c>
    </row>
    <row r="3871" spans="29:47" x14ac:dyDescent="0.2">
      <c r="AC3871" s="50">
        <v>-11.310000000007699</v>
      </c>
      <c r="AU3871" s="201">
        <v>0.38690000000000002</v>
      </c>
    </row>
    <row r="3872" spans="29:47" x14ac:dyDescent="0.2">
      <c r="AC3872" s="50">
        <v>-11.300000000007699</v>
      </c>
      <c r="AU3872" s="201">
        <v>0.38700000000000001</v>
      </c>
    </row>
    <row r="3873" spans="29:47" x14ac:dyDescent="0.2">
      <c r="AC3873" s="50">
        <v>-11.2900000000077</v>
      </c>
      <c r="AU3873" s="201">
        <v>0.3871</v>
      </c>
    </row>
    <row r="3874" spans="29:47" x14ac:dyDescent="0.2">
      <c r="AC3874" s="50">
        <v>-11.2800000000077</v>
      </c>
      <c r="AU3874" s="201">
        <v>0.38719999999999999</v>
      </c>
    </row>
    <row r="3875" spans="29:47" x14ac:dyDescent="0.2">
      <c r="AC3875" s="50">
        <v>-11.2700000000077</v>
      </c>
      <c r="AU3875" s="201">
        <v>0.38729999999999998</v>
      </c>
    </row>
    <row r="3876" spans="29:47" x14ac:dyDescent="0.2">
      <c r="AC3876" s="50">
        <v>-11.2600000000077</v>
      </c>
      <c r="AU3876" s="201">
        <v>0.38740000000000002</v>
      </c>
    </row>
    <row r="3877" spans="29:47" x14ac:dyDescent="0.2">
      <c r="AC3877" s="50">
        <v>-11.250000000007701</v>
      </c>
      <c r="AU3877" s="201">
        <v>0.38750000000000001</v>
      </c>
    </row>
    <row r="3878" spans="29:47" x14ac:dyDescent="0.2">
      <c r="AC3878" s="50">
        <v>-11.240000000007701</v>
      </c>
      <c r="AU3878" s="201">
        <v>0.3876</v>
      </c>
    </row>
    <row r="3879" spans="29:47" x14ac:dyDescent="0.2">
      <c r="AC3879" s="50">
        <v>-11.230000000007699</v>
      </c>
      <c r="AU3879" s="201">
        <v>0.38769999999999999</v>
      </c>
    </row>
    <row r="3880" spans="29:47" x14ac:dyDescent="0.2">
      <c r="AC3880" s="50">
        <v>-11.220000000007699</v>
      </c>
      <c r="AU3880" s="201">
        <v>0.38779999999999998</v>
      </c>
    </row>
    <row r="3881" spans="29:47" x14ac:dyDescent="0.2">
      <c r="AC3881" s="50">
        <v>-11.2100000000077</v>
      </c>
      <c r="AU3881" s="201">
        <v>0.38790000000000002</v>
      </c>
    </row>
    <row r="3882" spans="29:47" x14ac:dyDescent="0.2">
      <c r="AC3882" s="50">
        <v>-11.2000000000077</v>
      </c>
      <c r="AU3882" s="201">
        <v>0.38800000000000001</v>
      </c>
    </row>
    <row r="3883" spans="29:47" x14ac:dyDescent="0.2">
      <c r="AC3883" s="50">
        <v>-11.1900000000077</v>
      </c>
      <c r="AU3883" s="201">
        <v>0.3881</v>
      </c>
    </row>
    <row r="3884" spans="29:47" x14ac:dyDescent="0.2">
      <c r="AC3884" s="50">
        <v>-11.1800000000077</v>
      </c>
      <c r="AU3884" s="201">
        <v>0.38819999999999999</v>
      </c>
    </row>
    <row r="3885" spans="29:47" x14ac:dyDescent="0.2">
      <c r="AC3885" s="50">
        <v>-11.1700000000077</v>
      </c>
      <c r="AU3885" s="201">
        <v>0.38829999999999998</v>
      </c>
    </row>
    <row r="3886" spans="29:47" x14ac:dyDescent="0.2">
      <c r="AC3886" s="50">
        <v>-11.160000000007701</v>
      </c>
      <c r="AU3886" s="201">
        <v>0.38840000000000002</v>
      </c>
    </row>
    <row r="3887" spans="29:47" x14ac:dyDescent="0.2">
      <c r="AC3887" s="50">
        <v>-11.150000000007701</v>
      </c>
      <c r="AU3887" s="201">
        <v>0.38850000000000001</v>
      </c>
    </row>
    <row r="3888" spans="29:47" x14ac:dyDescent="0.2">
      <c r="AC3888" s="50">
        <v>-11.140000000007699</v>
      </c>
      <c r="AU3888" s="201">
        <v>0.3886</v>
      </c>
    </row>
    <row r="3889" spans="29:47" x14ac:dyDescent="0.2">
      <c r="AC3889" s="50">
        <v>-11.1300000000077</v>
      </c>
      <c r="AU3889" s="201">
        <v>0.38869999999999999</v>
      </c>
    </row>
    <row r="3890" spans="29:47" x14ac:dyDescent="0.2">
      <c r="AC3890" s="50">
        <v>-11.1200000000077</v>
      </c>
      <c r="AU3890" s="201">
        <v>0.38879999999999998</v>
      </c>
    </row>
    <row r="3891" spans="29:47" x14ac:dyDescent="0.2">
      <c r="AC3891" s="50">
        <v>-11.1100000000077</v>
      </c>
      <c r="AU3891" s="201">
        <v>0.38890000000000002</v>
      </c>
    </row>
    <row r="3892" spans="29:47" x14ac:dyDescent="0.2">
      <c r="AC3892" s="50">
        <v>-11.1000000000077</v>
      </c>
      <c r="AU3892" s="201">
        <v>0.38900000000000001</v>
      </c>
    </row>
    <row r="3893" spans="29:47" x14ac:dyDescent="0.2">
      <c r="AC3893" s="50">
        <v>-11.0900000000077</v>
      </c>
      <c r="AU3893" s="201">
        <v>0.3891</v>
      </c>
    </row>
    <row r="3894" spans="29:47" x14ac:dyDescent="0.2">
      <c r="AC3894" s="50">
        <v>-11.080000000007701</v>
      </c>
      <c r="AU3894" s="201">
        <v>0.38919999999999999</v>
      </c>
    </row>
    <row r="3895" spans="29:47" x14ac:dyDescent="0.2">
      <c r="AC3895" s="50">
        <v>-11.070000000007701</v>
      </c>
      <c r="AU3895" s="201">
        <v>0.38929999999999998</v>
      </c>
    </row>
    <row r="3896" spans="29:47" x14ac:dyDescent="0.2">
      <c r="AC3896" s="50">
        <v>-11.060000000007699</v>
      </c>
      <c r="AU3896" s="201">
        <v>0.38940000000000002</v>
      </c>
    </row>
    <row r="3897" spans="29:47" x14ac:dyDescent="0.2">
      <c r="AC3897" s="50">
        <v>-11.050000000007699</v>
      </c>
      <c r="AU3897" s="201">
        <v>0.38950000000000001</v>
      </c>
    </row>
    <row r="3898" spans="29:47" x14ac:dyDescent="0.2">
      <c r="AC3898" s="50">
        <v>-11.040000000007799</v>
      </c>
      <c r="AU3898" s="201">
        <v>0.3896</v>
      </c>
    </row>
    <row r="3899" spans="29:47" x14ac:dyDescent="0.2">
      <c r="AC3899" s="50">
        <v>-11.030000000007799</v>
      </c>
      <c r="AU3899" s="201">
        <v>0.38969999999999999</v>
      </c>
    </row>
    <row r="3900" spans="29:47" x14ac:dyDescent="0.2">
      <c r="AC3900" s="50">
        <v>-11.0200000000078</v>
      </c>
      <c r="AU3900" s="201">
        <v>0.38979999999999998</v>
      </c>
    </row>
    <row r="3901" spans="29:47" x14ac:dyDescent="0.2">
      <c r="AC3901" s="50">
        <v>-11.0100000000078</v>
      </c>
      <c r="AU3901" s="201">
        <v>0.38990000000000002</v>
      </c>
    </row>
    <row r="3902" spans="29:47" x14ac:dyDescent="0.2">
      <c r="AC3902" s="50">
        <v>-11.0000000000078</v>
      </c>
      <c r="AU3902" s="201">
        <v>0.39</v>
      </c>
    </row>
    <row r="3903" spans="29:47" x14ac:dyDescent="0.2">
      <c r="AC3903" s="50">
        <v>-10.9900000000078</v>
      </c>
      <c r="AU3903" s="201">
        <v>0.3901</v>
      </c>
    </row>
    <row r="3904" spans="29:47" x14ac:dyDescent="0.2">
      <c r="AC3904" s="50">
        <v>-10.9800000000078</v>
      </c>
      <c r="AU3904" s="201">
        <v>0.39019999999999999</v>
      </c>
    </row>
    <row r="3905" spans="29:47" x14ac:dyDescent="0.2">
      <c r="AC3905" s="50">
        <v>-10.970000000007801</v>
      </c>
      <c r="AU3905" s="201">
        <v>0.39029999999999998</v>
      </c>
    </row>
    <row r="3906" spans="29:47" x14ac:dyDescent="0.2">
      <c r="AC3906" s="50">
        <v>-10.960000000007801</v>
      </c>
      <c r="AU3906" s="201">
        <v>0.39040000000000002</v>
      </c>
    </row>
    <row r="3907" spans="29:47" x14ac:dyDescent="0.2">
      <c r="AC3907" s="50">
        <v>-10.950000000007799</v>
      </c>
      <c r="AU3907" s="201">
        <v>0.39050000000000001</v>
      </c>
    </row>
    <row r="3908" spans="29:47" x14ac:dyDescent="0.2">
      <c r="AC3908" s="50">
        <v>-10.940000000007799</v>
      </c>
      <c r="AU3908" s="201">
        <v>0.3906</v>
      </c>
    </row>
    <row r="3909" spans="29:47" x14ac:dyDescent="0.2">
      <c r="AC3909" s="50">
        <v>-10.9300000000078</v>
      </c>
      <c r="AU3909" s="201">
        <v>0.39069999999999999</v>
      </c>
    </row>
    <row r="3910" spans="29:47" x14ac:dyDescent="0.2">
      <c r="AC3910" s="50">
        <v>-10.9200000000078</v>
      </c>
      <c r="AU3910" s="201">
        <v>0.39079999999999998</v>
      </c>
    </row>
    <row r="3911" spans="29:47" x14ac:dyDescent="0.2">
      <c r="AC3911" s="50">
        <v>-10.9100000000078</v>
      </c>
      <c r="AU3911" s="201">
        <v>0.39090000000000003</v>
      </c>
    </row>
    <row r="3912" spans="29:47" x14ac:dyDescent="0.2">
      <c r="AC3912" s="50">
        <v>-10.9000000000078</v>
      </c>
      <c r="AU3912" s="201">
        <v>0.39100000000000001</v>
      </c>
    </row>
    <row r="3913" spans="29:47" x14ac:dyDescent="0.2">
      <c r="AC3913" s="50">
        <v>-10.890000000007801</v>
      </c>
      <c r="AU3913" s="201">
        <v>0.3911</v>
      </c>
    </row>
    <row r="3914" spans="29:47" x14ac:dyDescent="0.2">
      <c r="AC3914" s="50">
        <v>-10.880000000007801</v>
      </c>
      <c r="AU3914" s="201">
        <v>0.39119999999999999</v>
      </c>
    </row>
    <row r="3915" spans="29:47" x14ac:dyDescent="0.2">
      <c r="AC3915" s="50">
        <v>-10.870000000007799</v>
      </c>
      <c r="AU3915" s="201">
        <v>0.39129999999999998</v>
      </c>
    </row>
    <row r="3916" spans="29:47" x14ac:dyDescent="0.2">
      <c r="AC3916" s="50">
        <v>-10.860000000007799</v>
      </c>
      <c r="AU3916" s="201">
        <v>0.39140000000000003</v>
      </c>
    </row>
    <row r="3917" spans="29:47" x14ac:dyDescent="0.2">
      <c r="AC3917" s="50">
        <v>-10.8500000000078</v>
      </c>
      <c r="AU3917" s="201">
        <v>0.39150000000000001</v>
      </c>
    </row>
    <row r="3918" spans="29:47" x14ac:dyDescent="0.2">
      <c r="AC3918" s="50">
        <v>-10.8400000000078</v>
      </c>
      <c r="AU3918" s="201">
        <v>0.3916</v>
      </c>
    </row>
    <row r="3919" spans="29:47" x14ac:dyDescent="0.2">
      <c r="AC3919" s="50">
        <v>-10.8300000000078</v>
      </c>
      <c r="AU3919" s="201">
        <v>0.39169999999999999</v>
      </c>
    </row>
    <row r="3920" spans="29:47" x14ac:dyDescent="0.2">
      <c r="AC3920" s="50">
        <v>-10.8200000000078</v>
      </c>
      <c r="AU3920" s="201">
        <v>0.39179999999999998</v>
      </c>
    </row>
    <row r="3921" spans="29:47" x14ac:dyDescent="0.2">
      <c r="AC3921" s="50">
        <v>-10.8100000000078</v>
      </c>
      <c r="AU3921" s="201">
        <v>0.39190000000000003</v>
      </c>
    </row>
    <row r="3922" spans="29:47" x14ac:dyDescent="0.2">
      <c r="AC3922" s="50">
        <v>-10.800000000007801</v>
      </c>
      <c r="AU3922" s="201">
        <v>0.39200000000000002</v>
      </c>
    </row>
    <row r="3923" spans="29:47" x14ac:dyDescent="0.2">
      <c r="AC3923" s="50">
        <v>-10.790000000007799</v>
      </c>
      <c r="AU3923" s="201">
        <v>0.3921</v>
      </c>
    </row>
    <row r="3924" spans="29:47" x14ac:dyDescent="0.2">
      <c r="AC3924" s="50">
        <v>-10.780000000007799</v>
      </c>
      <c r="AU3924" s="201">
        <v>0.39219999999999999</v>
      </c>
    </row>
    <row r="3925" spans="29:47" x14ac:dyDescent="0.2">
      <c r="AC3925" s="50">
        <v>-10.7700000000078</v>
      </c>
      <c r="AU3925" s="201">
        <v>0.39229999999999998</v>
      </c>
    </row>
    <row r="3926" spans="29:47" x14ac:dyDescent="0.2">
      <c r="AC3926" s="50">
        <v>-10.7600000000078</v>
      </c>
      <c r="AU3926" s="201">
        <v>0.39240000000000003</v>
      </c>
    </row>
    <row r="3927" spans="29:47" x14ac:dyDescent="0.2">
      <c r="AC3927" s="50">
        <v>-10.7500000000078</v>
      </c>
      <c r="AU3927" s="201">
        <v>0.39250000000000002</v>
      </c>
    </row>
    <row r="3928" spans="29:47" x14ac:dyDescent="0.2">
      <c r="AC3928" s="50">
        <v>-10.7400000000078</v>
      </c>
      <c r="AU3928" s="201">
        <v>0.3926</v>
      </c>
    </row>
    <row r="3929" spans="29:47" x14ac:dyDescent="0.2">
      <c r="AC3929" s="50">
        <v>-10.7300000000078</v>
      </c>
      <c r="AU3929" s="201">
        <v>0.39269999999999999</v>
      </c>
    </row>
    <row r="3930" spans="29:47" x14ac:dyDescent="0.2">
      <c r="AC3930" s="50">
        <v>-10.720000000007801</v>
      </c>
      <c r="AU3930" s="201">
        <v>0.39279999999999998</v>
      </c>
    </row>
    <row r="3931" spans="29:47" x14ac:dyDescent="0.2">
      <c r="AC3931" s="50">
        <v>-10.710000000007801</v>
      </c>
      <c r="AU3931" s="201">
        <v>0.39290000000000003</v>
      </c>
    </row>
    <row r="3932" spans="29:47" x14ac:dyDescent="0.2">
      <c r="AC3932" s="50">
        <v>-10.700000000007799</v>
      </c>
      <c r="AU3932" s="201">
        <v>0.39300000000000002</v>
      </c>
    </row>
    <row r="3933" spans="29:47" x14ac:dyDescent="0.2">
      <c r="AC3933" s="50">
        <v>-10.690000000007799</v>
      </c>
      <c r="AU3933" s="201">
        <v>0.3931</v>
      </c>
    </row>
    <row r="3934" spans="29:47" x14ac:dyDescent="0.2">
      <c r="AC3934" s="50">
        <v>-10.6800000000078</v>
      </c>
      <c r="AU3934" s="201">
        <v>0.39319999999999999</v>
      </c>
    </row>
    <row r="3935" spans="29:47" x14ac:dyDescent="0.2">
      <c r="AC3935" s="50">
        <v>-10.6700000000078</v>
      </c>
      <c r="AU3935" s="201">
        <v>0.39329999999999998</v>
      </c>
    </row>
    <row r="3936" spans="29:47" x14ac:dyDescent="0.2">
      <c r="AC3936" s="50">
        <v>-10.6600000000078</v>
      </c>
      <c r="AU3936" s="201">
        <v>0.39340000000000003</v>
      </c>
    </row>
    <row r="3937" spans="29:47" x14ac:dyDescent="0.2">
      <c r="AC3937" s="50">
        <v>-10.6500000000078</v>
      </c>
      <c r="AU3937" s="201">
        <v>0.39350000000000002</v>
      </c>
    </row>
    <row r="3938" spans="29:47" x14ac:dyDescent="0.2">
      <c r="AC3938" s="50">
        <v>-10.640000000007801</v>
      </c>
      <c r="AU3938" s="201">
        <v>0.39360000000000001</v>
      </c>
    </row>
    <row r="3939" spans="29:47" x14ac:dyDescent="0.2">
      <c r="AC3939" s="50">
        <v>-10.630000000007801</v>
      </c>
      <c r="AU3939" s="201">
        <v>0.39369999999999999</v>
      </c>
    </row>
    <row r="3940" spans="29:47" x14ac:dyDescent="0.2">
      <c r="AC3940" s="50">
        <v>-10.620000000007799</v>
      </c>
      <c r="AU3940" s="201">
        <v>0.39379999999999998</v>
      </c>
    </row>
    <row r="3941" spans="29:47" x14ac:dyDescent="0.2">
      <c r="AC3941" s="50">
        <v>-10.610000000007799</v>
      </c>
      <c r="AU3941" s="201">
        <v>0.39389999999999997</v>
      </c>
    </row>
    <row r="3942" spans="29:47" x14ac:dyDescent="0.2">
      <c r="AC3942" s="50">
        <v>-10.6000000000078</v>
      </c>
      <c r="AU3942" s="201">
        <v>0.39400000000000002</v>
      </c>
    </row>
    <row r="3943" spans="29:47" x14ac:dyDescent="0.2">
      <c r="AC3943" s="50">
        <v>-10.5900000000078</v>
      </c>
      <c r="AU3943" s="201">
        <v>0.39410000000000001</v>
      </c>
    </row>
    <row r="3944" spans="29:47" x14ac:dyDescent="0.2">
      <c r="AC3944" s="50">
        <v>-10.5800000000078</v>
      </c>
      <c r="AU3944" s="201">
        <v>0.39419999999999999</v>
      </c>
    </row>
    <row r="3945" spans="29:47" x14ac:dyDescent="0.2">
      <c r="AC3945" s="50">
        <v>-10.5700000000078</v>
      </c>
      <c r="AU3945" s="201">
        <v>0.39429999999999998</v>
      </c>
    </row>
    <row r="3946" spans="29:47" x14ac:dyDescent="0.2">
      <c r="AC3946" s="50">
        <v>-10.5600000000078</v>
      </c>
      <c r="AU3946" s="201">
        <v>0.39439999999999997</v>
      </c>
    </row>
    <row r="3947" spans="29:47" x14ac:dyDescent="0.2">
      <c r="AC3947" s="50">
        <v>-10.550000000007801</v>
      </c>
      <c r="AU3947" s="201">
        <v>0.39450000000000002</v>
      </c>
    </row>
    <row r="3948" spans="29:47" x14ac:dyDescent="0.2">
      <c r="AC3948" s="50">
        <v>-10.5400000000079</v>
      </c>
      <c r="AU3948" s="201">
        <v>0.39460000000000001</v>
      </c>
    </row>
    <row r="3949" spans="29:47" x14ac:dyDescent="0.2">
      <c r="AC3949" s="50">
        <v>-10.530000000007901</v>
      </c>
      <c r="AU3949" s="201">
        <v>0.3947</v>
      </c>
    </row>
    <row r="3950" spans="29:47" x14ac:dyDescent="0.2">
      <c r="AC3950" s="50">
        <v>-10.520000000007901</v>
      </c>
      <c r="AU3950" s="201">
        <v>0.39479999999999998</v>
      </c>
    </row>
    <row r="3951" spans="29:47" x14ac:dyDescent="0.2">
      <c r="AC3951" s="50">
        <v>-10.510000000007899</v>
      </c>
      <c r="AU3951" s="201">
        <v>0.39489999999999997</v>
      </c>
    </row>
    <row r="3952" spans="29:47" x14ac:dyDescent="0.2">
      <c r="AC3952" s="50">
        <v>-10.500000000007899</v>
      </c>
      <c r="AU3952" s="201">
        <v>0.39500000000000002</v>
      </c>
    </row>
    <row r="3953" spans="29:47" x14ac:dyDescent="0.2">
      <c r="AC3953" s="50">
        <v>-10.4900000000079</v>
      </c>
      <c r="AU3953" s="201">
        <v>0.39510000000000001</v>
      </c>
    </row>
    <row r="3954" spans="29:47" x14ac:dyDescent="0.2">
      <c r="AC3954" s="50">
        <v>-10.4800000000079</v>
      </c>
      <c r="AU3954" s="201">
        <v>0.3952</v>
      </c>
    </row>
    <row r="3955" spans="29:47" x14ac:dyDescent="0.2">
      <c r="AC3955" s="50">
        <v>-10.4700000000079</v>
      </c>
      <c r="AU3955" s="201">
        <v>0.39529999999999998</v>
      </c>
    </row>
    <row r="3956" spans="29:47" x14ac:dyDescent="0.2">
      <c r="AC3956" s="50">
        <v>-10.4600000000079</v>
      </c>
      <c r="AU3956" s="201">
        <v>0.39539999999999997</v>
      </c>
    </row>
    <row r="3957" spans="29:47" x14ac:dyDescent="0.2">
      <c r="AC3957" s="50">
        <v>-10.450000000007901</v>
      </c>
      <c r="AU3957" s="201">
        <v>0.39550000000000002</v>
      </c>
    </row>
    <row r="3958" spans="29:47" x14ac:dyDescent="0.2">
      <c r="AC3958" s="50">
        <v>-10.440000000007901</v>
      </c>
      <c r="AU3958" s="201">
        <v>0.39560000000000001</v>
      </c>
    </row>
    <row r="3959" spans="29:47" x14ac:dyDescent="0.2">
      <c r="AC3959" s="50">
        <v>-10.430000000007899</v>
      </c>
      <c r="AU3959" s="201">
        <v>0.3957</v>
      </c>
    </row>
    <row r="3960" spans="29:47" x14ac:dyDescent="0.2">
      <c r="AC3960" s="50">
        <v>-10.420000000007899</v>
      </c>
      <c r="AU3960" s="201">
        <v>0.39579999999999999</v>
      </c>
    </row>
    <row r="3961" spans="29:47" x14ac:dyDescent="0.2">
      <c r="AC3961" s="50">
        <v>-10.4100000000079</v>
      </c>
      <c r="AU3961" s="201">
        <v>0.39589999999999997</v>
      </c>
    </row>
    <row r="3962" spans="29:47" x14ac:dyDescent="0.2">
      <c r="AC3962" s="50">
        <v>-10.4000000000079</v>
      </c>
      <c r="AU3962" s="201">
        <v>0.39600000000000002</v>
      </c>
    </row>
    <row r="3963" spans="29:47" x14ac:dyDescent="0.2">
      <c r="AC3963" s="50">
        <v>-10.3900000000079</v>
      </c>
      <c r="AU3963" s="201">
        <v>0.39610000000000001</v>
      </c>
    </row>
    <row r="3964" spans="29:47" x14ac:dyDescent="0.2">
      <c r="AC3964" s="50">
        <v>-10.3800000000079</v>
      </c>
      <c r="AU3964" s="201">
        <v>0.3962</v>
      </c>
    </row>
    <row r="3965" spans="29:47" x14ac:dyDescent="0.2">
      <c r="AC3965" s="50">
        <v>-10.3700000000079</v>
      </c>
      <c r="AU3965" s="201">
        <v>0.39629999999999999</v>
      </c>
    </row>
    <row r="3966" spans="29:47" x14ac:dyDescent="0.2">
      <c r="AC3966" s="50">
        <v>-10.360000000007901</v>
      </c>
      <c r="AU3966" s="201">
        <v>0.39639999999999997</v>
      </c>
    </row>
    <row r="3967" spans="29:47" x14ac:dyDescent="0.2">
      <c r="AC3967" s="50">
        <v>-10.350000000007901</v>
      </c>
      <c r="AU3967" s="201">
        <v>0.39650000000000002</v>
      </c>
    </row>
    <row r="3968" spans="29:47" x14ac:dyDescent="0.2">
      <c r="AC3968" s="50">
        <v>-10.340000000007899</v>
      </c>
      <c r="AU3968" s="201">
        <v>0.39660000000000001</v>
      </c>
    </row>
    <row r="3969" spans="29:47" x14ac:dyDescent="0.2">
      <c r="AC3969" s="50">
        <v>-10.3300000000079</v>
      </c>
      <c r="AU3969" s="201">
        <v>0.3967</v>
      </c>
    </row>
    <row r="3970" spans="29:47" x14ac:dyDescent="0.2">
      <c r="AC3970" s="50">
        <v>-10.3200000000079</v>
      </c>
      <c r="AU3970" s="201">
        <v>0.39679999999999999</v>
      </c>
    </row>
    <row r="3971" spans="29:47" x14ac:dyDescent="0.2">
      <c r="AC3971" s="50">
        <v>-10.3100000000079</v>
      </c>
      <c r="AU3971" s="201">
        <v>0.39689999999999998</v>
      </c>
    </row>
    <row r="3972" spans="29:47" x14ac:dyDescent="0.2">
      <c r="AC3972" s="50">
        <v>-10.3000000000079</v>
      </c>
      <c r="AU3972" s="201">
        <v>0.39700000000000002</v>
      </c>
    </row>
    <row r="3973" spans="29:47" x14ac:dyDescent="0.2">
      <c r="AC3973" s="50">
        <v>-10.2900000000079</v>
      </c>
      <c r="AU3973" s="201">
        <v>0.39710000000000001</v>
      </c>
    </row>
    <row r="3974" spans="29:47" x14ac:dyDescent="0.2">
      <c r="AC3974" s="50">
        <v>-10.280000000007901</v>
      </c>
      <c r="AU3974" s="201">
        <v>0.3972</v>
      </c>
    </row>
    <row r="3975" spans="29:47" x14ac:dyDescent="0.2">
      <c r="AC3975" s="50">
        <v>-10.270000000007901</v>
      </c>
      <c r="AU3975" s="201">
        <v>0.39729999999999999</v>
      </c>
    </row>
    <row r="3976" spans="29:47" x14ac:dyDescent="0.2">
      <c r="AC3976" s="50">
        <v>-10.260000000007899</v>
      </c>
      <c r="AU3976" s="201">
        <v>0.39739999999999998</v>
      </c>
    </row>
    <row r="3977" spans="29:47" x14ac:dyDescent="0.2">
      <c r="AC3977" s="50">
        <v>-10.250000000007899</v>
      </c>
      <c r="AU3977" s="201">
        <v>0.39750000000000002</v>
      </c>
    </row>
    <row r="3978" spans="29:47" x14ac:dyDescent="0.2">
      <c r="AC3978" s="50">
        <v>-10.2400000000079</v>
      </c>
      <c r="AU3978" s="201">
        <v>0.39760000000000001</v>
      </c>
    </row>
    <row r="3979" spans="29:47" x14ac:dyDescent="0.2">
      <c r="AC3979" s="50">
        <v>-10.2300000000079</v>
      </c>
      <c r="AU3979" s="201">
        <v>0.3977</v>
      </c>
    </row>
    <row r="3980" spans="29:47" x14ac:dyDescent="0.2">
      <c r="AC3980" s="50">
        <v>-10.2200000000079</v>
      </c>
      <c r="AU3980" s="201">
        <v>0.39779999999999999</v>
      </c>
    </row>
    <row r="3981" spans="29:47" x14ac:dyDescent="0.2">
      <c r="AC3981" s="50">
        <v>-10.2100000000079</v>
      </c>
      <c r="AU3981" s="201">
        <v>0.39789999999999998</v>
      </c>
    </row>
    <row r="3982" spans="29:47" x14ac:dyDescent="0.2">
      <c r="AC3982" s="50">
        <v>-10.200000000007901</v>
      </c>
      <c r="AU3982" s="201">
        <v>0.39800000000000002</v>
      </c>
    </row>
    <row r="3983" spans="29:47" x14ac:dyDescent="0.2">
      <c r="AC3983" s="50">
        <v>-10.190000000007901</v>
      </c>
      <c r="AU3983" s="201">
        <v>0.39810000000000001</v>
      </c>
    </row>
    <row r="3984" spans="29:47" x14ac:dyDescent="0.2">
      <c r="AC3984" s="50">
        <v>-10.180000000007899</v>
      </c>
      <c r="AU3984" s="201">
        <v>0.3982</v>
      </c>
    </row>
    <row r="3985" spans="29:47" x14ac:dyDescent="0.2">
      <c r="AC3985" s="50">
        <v>-10.170000000007899</v>
      </c>
      <c r="AU3985" s="201">
        <v>0.39829999999999999</v>
      </c>
    </row>
    <row r="3986" spans="29:47" x14ac:dyDescent="0.2">
      <c r="AC3986" s="50">
        <v>-10.1600000000079</v>
      </c>
      <c r="AU3986" s="201">
        <v>0.39839999999999998</v>
      </c>
    </row>
    <row r="3987" spans="29:47" x14ac:dyDescent="0.2">
      <c r="AC3987" s="50">
        <v>-10.1500000000079</v>
      </c>
      <c r="AU3987" s="201">
        <v>0.39850000000000002</v>
      </c>
    </row>
    <row r="3988" spans="29:47" x14ac:dyDescent="0.2">
      <c r="AC3988" s="50">
        <v>-10.1400000000079</v>
      </c>
      <c r="AU3988" s="201">
        <v>0.39860000000000001</v>
      </c>
    </row>
    <row r="3989" spans="29:47" x14ac:dyDescent="0.2">
      <c r="AC3989" s="50">
        <v>-10.1300000000079</v>
      </c>
      <c r="AU3989" s="201">
        <v>0.3987</v>
      </c>
    </row>
    <row r="3990" spans="29:47" x14ac:dyDescent="0.2">
      <c r="AC3990" s="50">
        <v>-10.1200000000079</v>
      </c>
      <c r="AU3990" s="201">
        <v>0.39879999999999999</v>
      </c>
    </row>
    <row r="3991" spans="29:47" x14ac:dyDescent="0.2">
      <c r="AC3991" s="50">
        <v>-10.110000000007901</v>
      </c>
      <c r="AU3991" s="201">
        <v>0.39889999999999998</v>
      </c>
    </row>
    <row r="3992" spans="29:47" x14ac:dyDescent="0.2">
      <c r="AC3992" s="50">
        <v>-10.100000000007901</v>
      </c>
      <c r="AU3992" s="201">
        <v>0.39900000000000002</v>
      </c>
    </row>
    <row r="3993" spans="29:47" x14ac:dyDescent="0.2">
      <c r="AC3993" s="50">
        <v>-10.090000000007899</v>
      </c>
      <c r="AU3993" s="201">
        <v>0.39910000000000001</v>
      </c>
    </row>
    <row r="3994" spans="29:47" x14ac:dyDescent="0.2">
      <c r="AC3994" s="50">
        <v>-10.0800000000079</v>
      </c>
      <c r="AU3994" s="201">
        <v>0.3992</v>
      </c>
    </row>
    <row r="3995" spans="29:47" x14ac:dyDescent="0.2">
      <c r="AC3995" s="50">
        <v>-10.0700000000079</v>
      </c>
      <c r="AU3995" s="201">
        <v>0.39929999999999999</v>
      </c>
    </row>
    <row r="3996" spans="29:47" x14ac:dyDescent="0.2">
      <c r="AC3996" s="50">
        <v>-10.0600000000079</v>
      </c>
      <c r="AU3996" s="201">
        <v>0.39939999999999998</v>
      </c>
    </row>
    <row r="3997" spans="29:47" x14ac:dyDescent="0.2">
      <c r="AC3997" s="50">
        <v>-10.0500000000079</v>
      </c>
      <c r="AU3997" s="201">
        <v>0.39950000000000002</v>
      </c>
    </row>
    <row r="3998" spans="29:47" x14ac:dyDescent="0.2">
      <c r="AC3998" s="50">
        <v>-10.040000000008</v>
      </c>
      <c r="AU3998" s="201">
        <v>0.39960000000000001</v>
      </c>
    </row>
    <row r="3999" spans="29:47" x14ac:dyDescent="0.2">
      <c r="AC3999" s="50">
        <v>-10.030000000008</v>
      </c>
      <c r="AU3999" s="201">
        <v>0.3997</v>
      </c>
    </row>
    <row r="4000" spans="29:47" x14ac:dyDescent="0.2">
      <c r="AC4000" s="50">
        <v>-10.020000000008</v>
      </c>
      <c r="AU4000" s="201">
        <v>0.39979999999999999</v>
      </c>
    </row>
    <row r="4001" spans="29:47" x14ac:dyDescent="0.2">
      <c r="AC4001" s="50">
        <v>-10.010000000008</v>
      </c>
      <c r="AU4001" s="201">
        <v>0.39989999999999998</v>
      </c>
    </row>
    <row r="4002" spans="29:47" x14ac:dyDescent="0.2">
      <c r="AC4002" s="50">
        <v>-10.000000000008001</v>
      </c>
      <c r="AU4002" s="201">
        <v>0.4</v>
      </c>
    </row>
    <row r="4003" spans="29:47" x14ac:dyDescent="0.2">
      <c r="AC4003" s="50">
        <v>-9.9900000000079991</v>
      </c>
      <c r="AU4003" s="201">
        <v>0.40010000000000001</v>
      </c>
    </row>
    <row r="4004" spans="29:47" x14ac:dyDescent="0.2">
      <c r="AC4004" s="50">
        <v>-9.9800000000079994</v>
      </c>
      <c r="AU4004" s="201">
        <v>0.4002</v>
      </c>
    </row>
    <row r="4005" spans="29:47" x14ac:dyDescent="0.2">
      <c r="AC4005" s="50">
        <v>-9.9700000000079996</v>
      </c>
      <c r="AU4005" s="201">
        <v>0.40029999999999999</v>
      </c>
    </row>
    <row r="4006" spans="29:47" x14ac:dyDescent="0.2">
      <c r="AC4006" s="50">
        <v>-9.9600000000079998</v>
      </c>
      <c r="AU4006" s="201">
        <v>0.40039999999999998</v>
      </c>
    </row>
    <row r="4007" spans="29:47" x14ac:dyDescent="0.2">
      <c r="AC4007" s="50">
        <v>-9.950000000008</v>
      </c>
      <c r="AU4007" s="201">
        <v>0.40050000000000002</v>
      </c>
    </row>
    <row r="4008" spans="29:47" x14ac:dyDescent="0.2">
      <c r="AC4008" s="50">
        <v>-9.9400000000080002</v>
      </c>
      <c r="AU4008" s="201">
        <v>0.40060000000000001</v>
      </c>
    </row>
    <row r="4009" spans="29:47" x14ac:dyDescent="0.2">
      <c r="AC4009" s="50">
        <v>-9.9300000000080004</v>
      </c>
      <c r="AU4009" s="201">
        <v>0.4007</v>
      </c>
    </row>
    <row r="4010" spans="29:47" x14ac:dyDescent="0.2">
      <c r="AC4010" s="50">
        <v>-9.9200000000080006</v>
      </c>
      <c r="AU4010" s="201">
        <v>0.40079999999999999</v>
      </c>
    </row>
    <row r="4011" spans="29:47" x14ac:dyDescent="0.2">
      <c r="AC4011" s="50">
        <v>-9.9100000000080009</v>
      </c>
      <c r="AU4011" s="201">
        <v>0.40089999999999998</v>
      </c>
    </row>
    <row r="4012" spans="29:47" x14ac:dyDescent="0.2">
      <c r="AC4012" s="50">
        <v>-9.9000000000079993</v>
      </c>
      <c r="AU4012" s="201">
        <v>0.40100000000000002</v>
      </c>
    </row>
    <row r="4013" spans="29:47" x14ac:dyDescent="0.2">
      <c r="AC4013" s="50">
        <v>-9.8900000000079995</v>
      </c>
      <c r="AU4013" s="201">
        <v>0.40110000000000001</v>
      </c>
    </row>
    <row r="4014" spans="29:47" x14ac:dyDescent="0.2">
      <c r="AC4014" s="50">
        <v>-9.8800000000079997</v>
      </c>
      <c r="AU4014" s="201">
        <v>0.4012</v>
      </c>
    </row>
    <row r="4015" spans="29:47" x14ac:dyDescent="0.2">
      <c r="AC4015" s="50">
        <v>-9.8700000000079999</v>
      </c>
      <c r="AU4015" s="201">
        <v>0.40129999999999999</v>
      </c>
    </row>
    <row r="4016" spans="29:47" x14ac:dyDescent="0.2">
      <c r="AC4016" s="50">
        <v>-9.8600000000080001</v>
      </c>
      <c r="AU4016" s="201">
        <v>0.40139999999999998</v>
      </c>
    </row>
    <row r="4017" spans="29:47" x14ac:dyDescent="0.2">
      <c r="AC4017" s="50">
        <v>-9.8500000000080004</v>
      </c>
      <c r="AU4017" s="201">
        <v>0.40150000000000002</v>
      </c>
    </row>
    <row r="4018" spans="29:47" x14ac:dyDescent="0.2">
      <c r="AC4018" s="50">
        <v>-9.8400000000080006</v>
      </c>
      <c r="AU4018" s="201">
        <v>0.40160000000000001</v>
      </c>
    </row>
    <row r="4019" spans="29:47" x14ac:dyDescent="0.2">
      <c r="AC4019" s="50">
        <v>-9.8300000000080008</v>
      </c>
      <c r="AU4019" s="201">
        <v>0.4017</v>
      </c>
    </row>
    <row r="4020" spans="29:47" x14ac:dyDescent="0.2">
      <c r="AC4020" s="50">
        <v>-9.8200000000079992</v>
      </c>
      <c r="AU4020" s="201">
        <v>0.40179999999999999</v>
      </c>
    </row>
    <row r="4021" spans="29:47" x14ac:dyDescent="0.2">
      <c r="AC4021" s="50">
        <v>-9.8100000000079994</v>
      </c>
      <c r="AU4021" s="201">
        <v>0.40189999999999998</v>
      </c>
    </row>
    <row r="4022" spans="29:47" x14ac:dyDescent="0.2">
      <c r="AC4022" s="50">
        <v>-9.8000000000079996</v>
      </c>
      <c r="AU4022" s="201">
        <v>0.40200000000000002</v>
      </c>
    </row>
    <row r="4023" spans="29:47" x14ac:dyDescent="0.2">
      <c r="AC4023" s="50">
        <v>-9.7900000000079999</v>
      </c>
      <c r="AU4023" s="201">
        <v>0.40210000000000001</v>
      </c>
    </row>
    <row r="4024" spans="29:47" x14ac:dyDescent="0.2">
      <c r="AC4024" s="50">
        <v>-9.7800000000080001</v>
      </c>
      <c r="AU4024" s="201">
        <v>0.4022</v>
      </c>
    </row>
    <row r="4025" spans="29:47" x14ac:dyDescent="0.2">
      <c r="AC4025" s="50">
        <v>-9.7700000000080003</v>
      </c>
      <c r="AU4025" s="201">
        <v>0.40229999999999999</v>
      </c>
    </row>
    <row r="4026" spans="29:47" x14ac:dyDescent="0.2">
      <c r="AC4026" s="50">
        <v>-9.7600000000080005</v>
      </c>
      <c r="AU4026" s="201">
        <v>0.40239999999999998</v>
      </c>
    </row>
    <row r="4027" spans="29:47" x14ac:dyDescent="0.2">
      <c r="AC4027" s="50">
        <v>-9.7500000000080007</v>
      </c>
      <c r="AU4027" s="201">
        <v>0.40250000000000002</v>
      </c>
    </row>
    <row r="4028" spans="29:47" x14ac:dyDescent="0.2">
      <c r="AC4028" s="50">
        <v>-9.7400000000079991</v>
      </c>
      <c r="AU4028" s="201">
        <v>0.40260000000000001</v>
      </c>
    </row>
    <row r="4029" spans="29:47" x14ac:dyDescent="0.2">
      <c r="AC4029" s="50">
        <v>-9.7300000000079994</v>
      </c>
      <c r="AU4029" s="201">
        <v>0.4027</v>
      </c>
    </row>
    <row r="4030" spans="29:47" x14ac:dyDescent="0.2">
      <c r="AC4030" s="50">
        <v>-9.7200000000079996</v>
      </c>
      <c r="AU4030" s="201">
        <v>0.40279999999999999</v>
      </c>
    </row>
    <row r="4031" spans="29:47" x14ac:dyDescent="0.2">
      <c r="AC4031" s="50">
        <v>-9.7100000000079998</v>
      </c>
      <c r="AU4031" s="201">
        <v>0.40289999999999998</v>
      </c>
    </row>
    <row r="4032" spans="29:47" x14ac:dyDescent="0.2">
      <c r="AC4032" s="50">
        <v>-9.700000000008</v>
      </c>
      <c r="AU4032" s="201">
        <v>0.40300000000000002</v>
      </c>
    </row>
    <row r="4033" spans="29:47" x14ac:dyDescent="0.2">
      <c r="AC4033" s="50">
        <v>-9.6900000000080002</v>
      </c>
      <c r="AU4033" s="201">
        <v>0.40310000000000001</v>
      </c>
    </row>
    <row r="4034" spans="29:47" x14ac:dyDescent="0.2">
      <c r="AC4034" s="50">
        <v>-9.6800000000080004</v>
      </c>
      <c r="AU4034" s="201">
        <v>0.4032</v>
      </c>
    </row>
    <row r="4035" spans="29:47" x14ac:dyDescent="0.2">
      <c r="AC4035" s="50">
        <v>-9.6700000000080006</v>
      </c>
      <c r="AU4035" s="201">
        <v>0.40329999999999999</v>
      </c>
    </row>
    <row r="4036" spans="29:47" x14ac:dyDescent="0.2">
      <c r="AC4036" s="50">
        <v>-9.6600000000080009</v>
      </c>
      <c r="AU4036" s="201">
        <v>0.40339999999999998</v>
      </c>
    </row>
    <row r="4037" spans="29:47" x14ac:dyDescent="0.2">
      <c r="AC4037" s="50">
        <v>-9.6500000000079993</v>
      </c>
      <c r="AU4037" s="201">
        <v>0.40350000000000003</v>
      </c>
    </row>
    <row r="4038" spans="29:47" x14ac:dyDescent="0.2">
      <c r="AC4038" s="50">
        <v>-9.6400000000079995</v>
      </c>
      <c r="AU4038" s="201">
        <v>0.40360000000000001</v>
      </c>
    </row>
    <row r="4039" spans="29:47" x14ac:dyDescent="0.2">
      <c r="AC4039" s="50">
        <v>-9.6300000000079997</v>
      </c>
      <c r="AU4039" s="201">
        <v>0.4037</v>
      </c>
    </row>
    <row r="4040" spans="29:47" x14ac:dyDescent="0.2">
      <c r="AC4040" s="50">
        <v>-9.6200000000079999</v>
      </c>
      <c r="AU4040" s="201">
        <v>0.40379999999999999</v>
      </c>
    </row>
    <row r="4041" spans="29:47" x14ac:dyDescent="0.2">
      <c r="AC4041" s="50">
        <v>-9.6100000000080001</v>
      </c>
      <c r="AU4041" s="201">
        <v>0.40389999999999998</v>
      </c>
    </row>
    <row r="4042" spans="29:47" x14ac:dyDescent="0.2">
      <c r="AC4042" s="50">
        <v>-9.6000000000080004</v>
      </c>
      <c r="AU4042" s="201">
        <v>0.40400000000000003</v>
      </c>
    </row>
    <row r="4043" spans="29:47" x14ac:dyDescent="0.2">
      <c r="AC4043" s="50">
        <v>-9.5900000000080006</v>
      </c>
      <c r="AU4043" s="201">
        <v>0.40410000000000001</v>
      </c>
    </row>
    <row r="4044" spans="29:47" x14ac:dyDescent="0.2">
      <c r="AC4044" s="50">
        <v>-9.5800000000080008</v>
      </c>
      <c r="AU4044" s="201">
        <v>0.4042</v>
      </c>
    </row>
    <row r="4045" spans="29:47" x14ac:dyDescent="0.2">
      <c r="AC4045" s="50">
        <v>-9.5700000000079992</v>
      </c>
      <c r="AU4045" s="201">
        <v>0.40429999999999999</v>
      </c>
    </row>
    <row r="4046" spans="29:47" x14ac:dyDescent="0.2">
      <c r="AC4046" s="50">
        <v>-9.5600000000079994</v>
      </c>
      <c r="AU4046" s="201">
        <v>0.40439999999999998</v>
      </c>
    </row>
    <row r="4047" spans="29:47" x14ac:dyDescent="0.2">
      <c r="AC4047" s="50">
        <v>-9.5500000000079996</v>
      </c>
      <c r="AU4047" s="201">
        <v>0.40450000000000003</v>
      </c>
    </row>
    <row r="4048" spans="29:47" x14ac:dyDescent="0.2">
      <c r="AC4048" s="50">
        <v>-9.5400000000079999</v>
      </c>
      <c r="AU4048" s="201">
        <v>0.40460000000000002</v>
      </c>
    </row>
    <row r="4049" spans="29:47" x14ac:dyDescent="0.2">
      <c r="AC4049" s="50">
        <v>-9.5300000000080995</v>
      </c>
      <c r="AU4049" s="201">
        <v>0.4047</v>
      </c>
    </row>
    <row r="4050" spans="29:47" x14ac:dyDescent="0.2">
      <c r="AC4050" s="50">
        <v>-9.5200000000080998</v>
      </c>
      <c r="AU4050" s="201">
        <v>0.40479999999999999</v>
      </c>
    </row>
    <row r="4051" spans="29:47" x14ac:dyDescent="0.2">
      <c r="AC4051" s="50">
        <v>-9.5100000000081</v>
      </c>
      <c r="AU4051" s="201">
        <v>0.40489999999999998</v>
      </c>
    </row>
    <row r="4052" spans="29:47" x14ac:dyDescent="0.2">
      <c r="AC4052" s="50">
        <v>-9.5000000000081002</v>
      </c>
      <c r="AU4052" s="201">
        <v>0.40500000000000003</v>
      </c>
    </row>
    <row r="4053" spans="29:47" x14ac:dyDescent="0.2">
      <c r="AC4053" s="50">
        <v>-9.4900000000081004</v>
      </c>
      <c r="AU4053" s="201">
        <v>0.40510000000000002</v>
      </c>
    </row>
    <row r="4054" spans="29:47" x14ac:dyDescent="0.2">
      <c r="AC4054" s="50">
        <v>-9.4800000000081006</v>
      </c>
      <c r="AU4054" s="201">
        <v>0.4052</v>
      </c>
    </row>
    <row r="4055" spans="29:47" x14ac:dyDescent="0.2">
      <c r="AC4055" s="50">
        <v>-9.4700000000081008</v>
      </c>
      <c r="AU4055" s="201">
        <v>0.40529999999999999</v>
      </c>
    </row>
    <row r="4056" spans="29:47" x14ac:dyDescent="0.2">
      <c r="AC4056" s="50">
        <v>-9.4600000000080993</v>
      </c>
      <c r="AU4056" s="201">
        <v>0.40539999999999998</v>
      </c>
    </row>
    <row r="4057" spans="29:47" x14ac:dyDescent="0.2">
      <c r="AC4057" s="50">
        <v>-9.4500000000080995</v>
      </c>
      <c r="AU4057" s="201">
        <v>0.40550000000000003</v>
      </c>
    </row>
    <row r="4058" spans="29:47" x14ac:dyDescent="0.2">
      <c r="AC4058" s="50">
        <v>-9.4400000000080997</v>
      </c>
      <c r="AU4058" s="201">
        <v>0.40560000000000002</v>
      </c>
    </row>
    <row r="4059" spans="29:47" x14ac:dyDescent="0.2">
      <c r="AC4059" s="50">
        <v>-9.4300000000080999</v>
      </c>
      <c r="AU4059" s="201">
        <v>0.40570000000000001</v>
      </c>
    </row>
    <row r="4060" spans="29:47" x14ac:dyDescent="0.2">
      <c r="AC4060" s="50">
        <v>-9.4200000000081001</v>
      </c>
      <c r="AU4060" s="201">
        <v>0.40579999999999999</v>
      </c>
    </row>
    <row r="4061" spans="29:47" x14ac:dyDescent="0.2">
      <c r="AC4061" s="50">
        <v>-9.4100000000081003</v>
      </c>
      <c r="AU4061" s="201">
        <v>0.40589999999999998</v>
      </c>
    </row>
    <row r="4062" spans="29:47" x14ac:dyDescent="0.2">
      <c r="AC4062" s="50">
        <v>-9.4000000000081005</v>
      </c>
      <c r="AU4062" s="201">
        <v>0.40600000000000003</v>
      </c>
    </row>
    <row r="4063" spans="29:47" x14ac:dyDescent="0.2">
      <c r="AC4063" s="50">
        <v>-9.3900000000081008</v>
      </c>
      <c r="AU4063" s="201">
        <v>0.40610000000000002</v>
      </c>
    </row>
    <row r="4064" spans="29:47" x14ac:dyDescent="0.2">
      <c r="AC4064" s="50">
        <v>-9.3800000000080992</v>
      </c>
      <c r="AU4064" s="201">
        <v>0.40620000000000001</v>
      </c>
    </row>
    <row r="4065" spans="29:47" x14ac:dyDescent="0.2">
      <c r="AC4065" s="50">
        <v>-9.3700000000080994</v>
      </c>
      <c r="AU4065" s="201">
        <v>0.40629999999999999</v>
      </c>
    </row>
    <row r="4066" spans="29:47" x14ac:dyDescent="0.2">
      <c r="AC4066" s="50">
        <v>-9.3600000000080996</v>
      </c>
      <c r="AU4066" s="201">
        <v>0.40639999999999998</v>
      </c>
    </row>
    <row r="4067" spans="29:47" x14ac:dyDescent="0.2">
      <c r="AC4067" s="50">
        <v>-9.3500000000080998</v>
      </c>
      <c r="AU4067" s="201">
        <v>0.40649999999999997</v>
      </c>
    </row>
    <row r="4068" spans="29:47" x14ac:dyDescent="0.2">
      <c r="AC4068" s="50">
        <v>-9.3400000000081</v>
      </c>
      <c r="AU4068" s="201">
        <v>0.40660000000000002</v>
      </c>
    </row>
    <row r="4069" spans="29:47" x14ac:dyDescent="0.2">
      <c r="AC4069" s="50">
        <v>-9.3300000000081003</v>
      </c>
      <c r="AU4069" s="201">
        <v>0.40670000000000001</v>
      </c>
    </row>
    <row r="4070" spans="29:47" x14ac:dyDescent="0.2">
      <c r="AC4070" s="50">
        <v>-9.3200000000081005</v>
      </c>
      <c r="AU4070" s="201">
        <v>0.40679999999999999</v>
      </c>
    </row>
    <row r="4071" spans="29:47" x14ac:dyDescent="0.2">
      <c r="AC4071" s="50">
        <v>-9.3100000000081007</v>
      </c>
      <c r="AU4071" s="201">
        <v>0.40689999999999998</v>
      </c>
    </row>
    <row r="4072" spans="29:47" x14ac:dyDescent="0.2">
      <c r="AC4072" s="50">
        <v>-9.3000000000080991</v>
      </c>
      <c r="AU4072" s="201">
        <v>0.40699999999999997</v>
      </c>
    </row>
    <row r="4073" spans="29:47" x14ac:dyDescent="0.2">
      <c r="AC4073" s="50">
        <v>-9.2900000000080993</v>
      </c>
      <c r="AU4073" s="201">
        <v>0.40710000000000002</v>
      </c>
    </row>
    <row r="4074" spans="29:47" x14ac:dyDescent="0.2">
      <c r="AC4074" s="50">
        <v>-9.2800000000080995</v>
      </c>
      <c r="AU4074" s="201">
        <v>0.40720000000000001</v>
      </c>
    </row>
    <row r="4075" spans="29:47" x14ac:dyDescent="0.2">
      <c r="AC4075" s="50">
        <v>-9.2700000000080998</v>
      </c>
      <c r="AU4075" s="201">
        <v>0.4073</v>
      </c>
    </row>
    <row r="4076" spans="29:47" x14ac:dyDescent="0.2">
      <c r="AC4076" s="50">
        <v>-9.2600000000081</v>
      </c>
      <c r="AU4076" s="201">
        <v>0.40739999999999998</v>
      </c>
    </row>
    <row r="4077" spans="29:47" x14ac:dyDescent="0.2">
      <c r="AC4077" s="50">
        <v>-9.2500000000081002</v>
      </c>
      <c r="AU4077" s="201">
        <v>0.40749999999999997</v>
      </c>
    </row>
    <row r="4078" spans="29:47" x14ac:dyDescent="0.2">
      <c r="AC4078" s="50">
        <v>-9.2400000000081004</v>
      </c>
      <c r="AU4078" s="201">
        <v>0.40760000000000002</v>
      </c>
    </row>
    <row r="4079" spans="29:47" x14ac:dyDescent="0.2">
      <c r="AC4079" s="50">
        <v>-9.2300000000081006</v>
      </c>
      <c r="AU4079" s="201">
        <v>0.40770000000000001</v>
      </c>
    </row>
    <row r="4080" spans="29:47" x14ac:dyDescent="0.2">
      <c r="AC4080" s="50">
        <v>-9.2200000000081008</v>
      </c>
      <c r="AU4080" s="201">
        <v>0.4078</v>
      </c>
    </row>
    <row r="4081" spans="29:47" x14ac:dyDescent="0.2">
      <c r="AC4081" s="50">
        <v>-9.2100000000080993</v>
      </c>
      <c r="AU4081" s="201">
        <v>0.40789999999999998</v>
      </c>
    </row>
    <row r="4082" spans="29:47" x14ac:dyDescent="0.2">
      <c r="AC4082" s="50">
        <v>-9.2000000000080995</v>
      </c>
      <c r="AU4082" s="201">
        <v>0.40799999999999997</v>
      </c>
    </row>
    <row r="4083" spans="29:47" x14ac:dyDescent="0.2">
      <c r="AC4083" s="50">
        <v>-9.1900000000080997</v>
      </c>
      <c r="AU4083" s="201">
        <v>0.40810000000000002</v>
      </c>
    </row>
    <row r="4084" spans="29:47" x14ac:dyDescent="0.2">
      <c r="AC4084" s="50">
        <v>-9.1800000000080999</v>
      </c>
      <c r="AU4084" s="201">
        <v>0.40820000000000001</v>
      </c>
    </row>
    <row r="4085" spans="29:47" x14ac:dyDescent="0.2">
      <c r="AC4085" s="50">
        <v>-9.1700000000081001</v>
      </c>
      <c r="AU4085" s="201">
        <v>0.4083</v>
      </c>
    </row>
    <row r="4086" spans="29:47" x14ac:dyDescent="0.2">
      <c r="AC4086" s="50">
        <v>-9.1600000000081003</v>
      </c>
      <c r="AU4086" s="201">
        <v>0.40839999999999999</v>
      </c>
    </row>
    <row r="4087" spans="29:47" x14ac:dyDescent="0.2">
      <c r="AC4087" s="50">
        <v>-9.1500000000081005</v>
      </c>
      <c r="AU4087" s="201">
        <v>0.40849999999999997</v>
      </c>
    </row>
    <row r="4088" spans="29:47" x14ac:dyDescent="0.2">
      <c r="AC4088" s="50">
        <v>-9.1400000000081008</v>
      </c>
      <c r="AU4088" s="201">
        <v>0.40860000000000002</v>
      </c>
    </row>
    <row r="4089" spans="29:47" x14ac:dyDescent="0.2">
      <c r="AC4089" s="50">
        <v>-9.1300000000080992</v>
      </c>
      <c r="AU4089" s="201">
        <v>0.40870000000000001</v>
      </c>
    </row>
    <row r="4090" spans="29:47" x14ac:dyDescent="0.2">
      <c r="AC4090" s="50">
        <v>-9.1200000000080994</v>
      </c>
      <c r="AU4090" s="201">
        <v>0.4088</v>
      </c>
    </row>
    <row r="4091" spans="29:47" x14ac:dyDescent="0.2">
      <c r="AC4091" s="50">
        <v>-9.1100000000080996</v>
      </c>
      <c r="AU4091" s="201">
        <v>0.40889999999999999</v>
      </c>
    </row>
    <row r="4092" spans="29:47" x14ac:dyDescent="0.2">
      <c r="AC4092" s="50">
        <v>-9.1000000000080998</v>
      </c>
      <c r="AU4092" s="201">
        <v>0.40899999999999997</v>
      </c>
    </row>
    <row r="4093" spans="29:47" x14ac:dyDescent="0.2">
      <c r="AC4093" s="50">
        <v>-9.0900000000081</v>
      </c>
      <c r="AU4093" s="201">
        <v>0.40910000000000002</v>
      </c>
    </row>
    <row r="4094" spans="29:47" x14ac:dyDescent="0.2">
      <c r="AC4094" s="50">
        <v>-9.0800000000081003</v>
      </c>
      <c r="AU4094" s="201">
        <v>0.40920000000000001</v>
      </c>
    </row>
    <row r="4095" spans="29:47" x14ac:dyDescent="0.2">
      <c r="AC4095" s="50">
        <v>-9.0700000000081005</v>
      </c>
      <c r="AU4095" s="201">
        <v>0.4093</v>
      </c>
    </row>
    <row r="4096" spans="29:47" x14ac:dyDescent="0.2">
      <c r="AC4096" s="50">
        <v>-9.0600000000081007</v>
      </c>
      <c r="AU4096" s="201">
        <v>0.40939999999999999</v>
      </c>
    </row>
    <row r="4097" spans="29:47" x14ac:dyDescent="0.2">
      <c r="AC4097" s="50">
        <v>-9.0500000000080991</v>
      </c>
      <c r="AU4097" s="201">
        <v>0.40949999999999998</v>
      </c>
    </row>
    <row r="4098" spans="29:47" x14ac:dyDescent="0.2">
      <c r="AC4098" s="50">
        <v>-9.0400000000080993</v>
      </c>
      <c r="AU4098" s="201">
        <v>0.40960000000000002</v>
      </c>
    </row>
    <row r="4099" spans="29:47" x14ac:dyDescent="0.2">
      <c r="AC4099" s="50">
        <v>-9.0300000000082008</v>
      </c>
      <c r="AU4099" s="201">
        <v>0.40970000000000001</v>
      </c>
    </row>
    <row r="4100" spans="29:47" x14ac:dyDescent="0.2">
      <c r="AC4100" s="50">
        <v>-9.0200000000081992</v>
      </c>
      <c r="AU4100" s="201">
        <v>0.4098</v>
      </c>
    </row>
    <row r="4101" spans="29:47" x14ac:dyDescent="0.2">
      <c r="AC4101" s="50">
        <v>-9.0100000000081995</v>
      </c>
      <c r="AU4101" s="201">
        <v>0.40989999999999999</v>
      </c>
    </row>
    <row r="4102" spans="29:47" x14ac:dyDescent="0.2">
      <c r="AC4102" s="50">
        <v>-9.0000000000081997</v>
      </c>
      <c r="AU4102" s="201">
        <v>0.41</v>
      </c>
    </row>
    <row r="4103" spans="29:47" x14ac:dyDescent="0.2">
      <c r="AC4103" s="50">
        <v>-8.9900000000081999</v>
      </c>
      <c r="AU4103" s="201">
        <v>0.41010000000000002</v>
      </c>
    </row>
    <row r="4104" spans="29:47" x14ac:dyDescent="0.2">
      <c r="AC4104" s="50">
        <v>-8.9800000000082001</v>
      </c>
      <c r="AU4104" s="201">
        <v>0.41020000000000001</v>
      </c>
    </row>
    <row r="4105" spans="29:47" x14ac:dyDescent="0.2">
      <c r="AC4105" s="50">
        <v>-8.9700000000082003</v>
      </c>
      <c r="AU4105" s="201">
        <v>0.4103</v>
      </c>
    </row>
    <row r="4106" spans="29:47" x14ac:dyDescent="0.2">
      <c r="AC4106" s="50">
        <v>-8.9600000000082005</v>
      </c>
      <c r="AU4106" s="201">
        <v>0.41039999999999999</v>
      </c>
    </row>
    <row r="4107" spans="29:47" x14ac:dyDescent="0.2">
      <c r="AC4107" s="50">
        <v>-8.9500000000082007</v>
      </c>
      <c r="AU4107" s="201">
        <v>0.41049999999999998</v>
      </c>
    </row>
    <row r="4108" spans="29:47" x14ac:dyDescent="0.2">
      <c r="AC4108" s="50">
        <v>-8.9400000000081992</v>
      </c>
      <c r="AU4108" s="201">
        <v>0.41060000000000002</v>
      </c>
    </row>
    <row r="4109" spans="29:47" x14ac:dyDescent="0.2">
      <c r="AC4109" s="50">
        <v>-8.9300000000081994</v>
      </c>
      <c r="AU4109" s="201">
        <v>0.41070000000000001</v>
      </c>
    </row>
    <row r="4110" spans="29:47" x14ac:dyDescent="0.2">
      <c r="AC4110" s="50">
        <v>-8.9200000000081996</v>
      </c>
      <c r="AU4110" s="201">
        <v>0.4108</v>
      </c>
    </row>
    <row r="4111" spans="29:47" x14ac:dyDescent="0.2">
      <c r="AC4111" s="50">
        <v>-8.9100000000081998</v>
      </c>
      <c r="AU4111" s="201">
        <v>0.41089999999999999</v>
      </c>
    </row>
    <row r="4112" spans="29:47" x14ac:dyDescent="0.2">
      <c r="AC4112" s="50">
        <v>-8.9000000000082</v>
      </c>
      <c r="AU4112" s="201">
        <v>0.41099999999999998</v>
      </c>
    </row>
    <row r="4113" spans="29:47" x14ac:dyDescent="0.2">
      <c r="AC4113" s="50">
        <v>-8.8900000000082002</v>
      </c>
      <c r="AU4113" s="201">
        <v>0.41110000000000002</v>
      </c>
    </row>
    <row r="4114" spans="29:47" x14ac:dyDescent="0.2">
      <c r="AC4114" s="50">
        <v>-8.8800000000082004</v>
      </c>
      <c r="AU4114" s="201">
        <v>0.41120000000000001</v>
      </c>
    </row>
    <row r="4115" spans="29:47" x14ac:dyDescent="0.2">
      <c r="AC4115" s="50">
        <v>-8.8700000000082007</v>
      </c>
      <c r="AU4115" s="201">
        <v>0.4113</v>
      </c>
    </row>
    <row r="4116" spans="29:47" x14ac:dyDescent="0.2">
      <c r="AC4116" s="50">
        <v>-8.8600000000082009</v>
      </c>
      <c r="AU4116" s="201">
        <v>0.41139999999999999</v>
      </c>
    </row>
    <row r="4117" spans="29:47" x14ac:dyDescent="0.2">
      <c r="AC4117" s="50">
        <v>-8.8500000000081993</v>
      </c>
      <c r="AU4117" s="201">
        <v>0.41149999999999998</v>
      </c>
    </row>
    <row r="4118" spans="29:47" x14ac:dyDescent="0.2">
      <c r="AC4118" s="50">
        <v>-8.8400000000081995</v>
      </c>
      <c r="AU4118" s="201">
        <v>0.41160000000000002</v>
      </c>
    </row>
    <row r="4119" spans="29:47" x14ac:dyDescent="0.2">
      <c r="AC4119" s="50">
        <v>-8.8300000000081997</v>
      </c>
      <c r="AU4119" s="201">
        <v>0.41170000000000001</v>
      </c>
    </row>
    <row r="4120" spans="29:47" x14ac:dyDescent="0.2">
      <c r="AC4120" s="50">
        <v>-8.8200000000081999</v>
      </c>
      <c r="AU4120" s="201">
        <v>0.4118</v>
      </c>
    </row>
    <row r="4121" spans="29:47" x14ac:dyDescent="0.2">
      <c r="AC4121" s="50">
        <v>-8.8100000000082002</v>
      </c>
      <c r="AU4121" s="201">
        <v>0.41189999999999999</v>
      </c>
    </row>
    <row r="4122" spans="29:47" x14ac:dyDescent="0.2">
      <c r="AC4122" s="50">
        <v>-8.8000000000082004</v>
      </c>
      <c r="AU4122" s="201">
        <v>0.41199999999999998</v>
      </c>
    </row>
    <row r="4123" spans="29:47" x14ac:dyDescent="0.2">
      <c r="AC4123" s="50">
        <v>-8.7900000000082006</v>
      </c>
      <c r="AU4123" s="201">
        <v>0.41210000000000002</v>
      </c>
    </row>
    <row r="4124" spans="29:47" x14ac:dyDescent="0.2">
      <c r="AC4124" s="50">
        <v>-8.7800000000082008</v>
      </c>
      <c r="AU4124" s="201">
        <v>0.41220000000000001</v>
      </c>
    </row>
    <row r="4125" spans="29:47" x14ac:dyDescent="0.2">
      <c r="AC4125" s="50">
        <v>-8.7700000000081992</v>
      </c>
      <c r="AU4125" s="201">
        <v>0.4123</v>
      </c>
    </row>
    <row r="4126" spans="29:47" x14ac:dyDescent="0.2">
      <c r="AC4126" s="50">
        <v>-8.7600000000081995</v>
      </c>
      <c r="AU4126" s="201">
        <v>0.41239999999999999</v>
      </c>
    </row>
    <row r="4127" spans="29:47" x14ac:dyDescent="0.2">
      <c r="AC4127" s="50">
        <v>-8.7500000000081997</v>
      </c>
      <c r="AU4127" s="201">
        <v>0.41249999999999998</v>
      </c>
    </row>
    <row r="4128" spans="29:47" x14ac:dyDescent="0.2">
      <c r="AC4128" s="50">
        <v>-8.7400000000081999</v>
      </c>
      <c r="AU4128" s="201">
        <v>0.41260000000000002</v>
      </c>
    </row>
    <row r="4129" spans="29:47" x14ac:dyDescent="0.2">
      <c r="AC4129" s="50">
        <v>-8.7300000000082001</v>
      </c>
      <c r="AU4129" s="201">
        <v>0.41270000000000001</v>
      </c>
    </row>
    <row r="4130" spans="29:47" x14ac:dyDescent="0.2">
      <c r="AC4130" s="50">
        <v>-8.7200000000082003</v>
      </c>
      <c r="AU4130" s="201">
        <v>0.4128</v>
      </c>
    </row>
    <row r="4131" spans="29:47" x14ac:dyDescent="0.2">
      <c r="AC4131" s="50">
        <v>-8.7100000000082005</v>
      </c>
      <c r="AU4131" s="201">
        <v>0.41289999999999999</v>
      </c>
    </row>
    <row r="4132" spans="29:47" x14ac:dyDescent="0.2">
      <c r="AC4132" s="50">
        <v>-8.7000000000082007</v>
      </c>
      <c r="AU4132" s="201">
        <v>0.41299999999999998</v>
      </c>
    </row>
    <row r="4133" spans="29:47" x14ac:dyDescent="0.2">
      <c r="AC4133" s="50">
        <v>-8.6900000000081992</v>
      </c>
      <c r="AU4133" s="201">
        <v>0.41310000000000002</v>
      </c>
    </row>
    <row r="4134" spans="29:47" x14ac:dyDescent="0.2">
      <c r="AC4134" s="50">
        <v>-8.6800000000081994</v>
      </c>
      <c r="AU4134" s="201">
        <v>0.41320000000000001</v>
      </c>
    </row>
    <row r="4135" spans="29:47" x14ac:dyDescent="0.2">
      <c r="AC4135" s="50">
        <v>-8.6700000000081996</v>
      </c>
      <c r="AU4135" s="201">
        <v>0.4133</v>
      </c>
    </row>
    <row r="4136" spans="29:47" x14ac:dyDescent="0.2">
      <c r="AC4136" s="50">
        <v>-8.6600000000081998</v>
      </c>
      <c r="AU4136" s="201">
        <v>0.41339999999999999</v>
      </c>
    </row>
    <row r="4137" spans="29:47" x14ac:dyDescent="0.2">
      <c r="AC4137" s="50">
        <v>-8.6500000000082</v>
      </c>
      <c r="AU4137" s="201">
        <v>0.41349999999999998</v>
      </c>
    </row>
    <row r="4138" spans="29:47" x14ac:dyDescent="0.2">
      <c r="AC4138" s="50">
        <v>-8.6400000000082002</v>
      </c>
      <c r="AU4138" s="201">
        <v>0.41360000000000002</v>
      </c>
    </row>
    <row r="4139" spans="29:47" x14ac:dyDescent="0.2">
      <c r="AC4139" s="50">
        <v>-8.6300000000082004</v>
      </c>
      <c r="AU4139" s="201">
        <v>0.41370000000000001</v>
      </c>
    </row>
    <row r="4140" spans="29:47" x14ac:dyDescent="0.2">
      <c r="AC4140" s="50">
        <v>-8.6200000000082007</v>
      </c>
      <c r="AU4140" s="201">
        <v>0.4138</v>
      </c>
    </row>
    <row r="4141" spans="29:47" x14ac:dyDescent="0.2">
      <c r="AC4141" s="50">
        <v>-8.6100000000082009</v>
      </c>
      <c r="AU4141" s="201">
        <v>0.41389999999999999</v>
      </c>
    </row>
    <row r="4142" spans="29:47" x14ac:dyDescent="0.2">
      <c r="AC4142" s="50">
        <v>-8.6000000000081993</v>
      </c>
      <c r="AU4142" s="201">
        <v>0.41399999999999998</v>
      </c>
    </row>
    <row r="4143" spans="29:47" x14ac:dyDescent="0.2">
      <c r="AC4143" s="50">
        <v>-8.5900000000081995</v>
      </c>
      <c r="AU4143" s="201">
        <v>0.41410000000000002</v>
      </c>
    </row>
    <row r="4144" spans="29:47" x14ac:dyDescent="0.2">
      <c r="AC4144" s="50">
        <v>-8.5800000000081997</v>
      </c>
      <c r="AU4144" s="201">
        <v>0.41420000000000001</v>
      </c>
    </row>
    <row r="4145" spans="29:47" x14ac:dyDescent="0.2">
      <c r="AC4145" s="50">
        <v>-8.5700000000081999</v>
      </c>
      <c r="AU4145" s="201">
        <v>0.4143</v>
      </c>
    </row>
    <row r="4146" spans="29:47" x14ac:dyDescent="0.2">
      <c r="AC4146" s="50">
        <v>-8.5600000000082002</v>
      </c>
      <c r="AU4146" s="201">
        <v>0.41439999999999999</v>
      </c>
    </row>
    <row r="4147" spans="29:47" x14ac:dyDescent="0.2">
      <c r="AC4147" s="50">
        <v>-8.5500000000082004</v>
      </c>
      <c r="AU4147" s="201">
        <v>0.41449999999999998</v>
      </c>
    </row>
    <row r="4148" spans="29:47" x14ac:dyDescent="0.2">
      <c r="AC4148" s="50">
        <v>-8.5400000000082006</v>
      </c>
      <c r="AU4148" s="201">
        <v>0.41460000000000002</v>
      </c>
    </row>
    <row r="4149" spans="29:47" x14ac:dyDescent="0.2">
      <c r="AC4149" s="50">
        <v>-8.5300000000083003</v>
      </c>
      <c r="AU4149" s="201">
        <v>0.41470000000000001</v>
      </c>
    </row>
    <row r="4150" spans="29:47" x14ac:dyDescent="0.2">
      <c r="AC4150" s="50">
        <v>-8.5200000000083005</v>
      </c>
      <c r="AU4150" s="201">
        <v>0.4148</v>
      </c>
    </row>
    <row r="4151" spans="29:47" x14ac:dyDescent="0.2">
      <c r="AC4151" s="50">
        <v>-8.5100000000083007</v>
      </c>
      <c r="AU4151" s="201">
        <v>0.41489999999999999</v>
      </c>
    </row>
    <row r="4152" spans="29:47" x14ac:dyDescent="0.2">
      <c r="AC4152" s="50">
        <v>-8.5000000000082991</v>
      </c>
      <c r="AU4152" s="201">
        <v>0.41499999999999998</v>
      </c>
    </row>
    <row r="4153" spans="29:47" x14ac:dyDescent="0.2">
      <c r="AC4153" s="50">
        <v>-8.4900000000082994</v>
      </c>
      <c r="AU4153" s="201">
        <v>0.41510000000000002</v>
      </c>
    </row>
    <row r="4154" spans="29:47" x14ac:dyDescent="0.2">
      <c r="AC4154" s="50">
        <v>-8.4800000000082996</v>
      </c>
      <c r="AU4154" s="201">
        <v>0.41520000000000001</v>
      </c>
    </row>
    <row r="4155" spans="29:47" x14ac:dyDescent="0.2">
      <c r="AC4155" s="50">
        <v>-8.4700000000082998</v>
      </c>
      <c r="AU4155" s="201">
        <v>0.4153</v>
      </c>
    </row>
    <row r="4156" spans="29:47" x14ac:dyDescent="0.2">
      <c r="AC4156" s="50">
        <v>-8.4600000000083</v>
      </c>
      <c r="AU4156" s="201">
        <v>0.41539999999999999</v>
      </c>
    </row>
    <row r="4157" spans="29:47" x14ac:dyDescent="0.2">
      <c r="AC4157" s="50">
        <v>-8.4500000000083002</v>
      </c>
      <c r="AU4157" s="201">
        <v>0.41549999999999998</v>
      </c>
    </row>
    <row r="4158" spans="29:47" x14ac:dyDescent="0.2">
      <c r="AC4158" s="50">
        <v>-8.4400000000083004</v>
      </c>
      <c r="AU4158" s="201">
        <v>0.41560000000000002</v>
      </c>
    </row>
    <row r="4159" spans="29:47" x14ac:dyDescent="0.2">
      <c r="AC4159" s="50">
        <v>-8.4300000000083006</v>
      </c>
      <c r="AU4159" s="201">
        <v>0.41570000000000001</v>
      </c>
    </row>
    <row r="4160" spans="29:47" x14ac:dyDescent="0.2">
      <c r="AC4160" s="50">
        <v>-8.4200000000083008</v>
      </c>
      <c r="AU4160" s="201">
        <v>0.4158</v>
      </c>
    </row>
    <row r="4161" spans="29:47" x14ac:dyDescent="0.2">
      <c r="AC4161" s="50">
        <v>-8.4100000000082993</v>
      </c>
      <c r="AU4161" s="201">
        <v>0.41589999999999999</v>
      </c>
    </row>
    <row r="4162" spans="29:47" x14ac:dyDescent="0.2">
      <c r="AC4162" s="50">
        <v>-8.4000000000082995</v>
      </c>
      <c r="AU4162" s="201">
        <v>0.41599999999999998</v>
      </c>
    </row>
    <row r="4163" spans="29:47" x14ac:dyDescent="0.2">
      <c r="AC4163" s="50">
        <v>-8.3900000000082997</v>
      </c>
      <c r="AU4163" s="201">
        <v>0.41610000000000003</v>
      </c>
    </row>
    <row r="4164" spans="29:47" x14ac:dyDescent="0.2">
      <c r="AC4164" s="50">
        <v>-8.3800000000082999</v>
      </c>
      <c r="AU4164" s="201">
        <v>0.41620000000000001</v>
      </c>
    </row>
    <row r="4165" spans="29:47" x14ac:dyDescent="0.2">
      <c r="AC4165" s="50">
        <v>-8.3700000000083001</v>
      </c>
      <c r="AU4165" s="201">
        <v>0.4163</v>
      </c>
    </row>
    <row r="4166" spans="29:47" x14ac:dyDescent="0.2">
      <c r="AC4166" s="50">
        <v>-8.3600000000083003</v>
      </c>
      <c r="AU4166" s="201">
        <v>0.41639999999999999</v>
      </c>
    </row>
    <row r="4167" spans="29:47" x14ac:dyDescent="0.2">
      <c r="AC4167" s="50">
        <v>-8.3500000000083006</v>
      </c>
      <c r="AU4167" s="201">
        <v>0.41649999999999998</v>
      </c>
    </row>
    <row r="4168" spans="29:47" x14ac:dyDescent="0.2">
      <c r="AC4168" s="50">
        <v>-8.3400000000083008</v>
      </c>
      <c r="AU4168" s="201">
        <v>0.41660000000000003</v>
      </c>
    </row>
    <row r="4169" spans="29:47" x14ac:dyDescent="0.2">
      <c r="AC4169" s="50">
        <v>-8.3300000000082992</v>
      </c>
      <c r="AU4169" s="201">
        <v>0.41670000000000001</v>
      </c>
    </row>
    <row r="4170" spans="29:47" x14ac:dyDescent="0.2">
      <c r="AC4170" s="50">
        <v>-8.3200000000082994</v>
      </c>
      <c r="AU4170" s="201">
        <v>0.4168</v>
      </c>
    </row>
    <row r="4171" spans="29:47" x14ac:dyDescent="0.2">
      <c r="AC4171" s="50">
        <v>-8.3100000000082996</v>
      </c>
      <c r="AU4171" s="201">
        <v>0.41689999999999999</v>
      </c>
    </row>
    <row r="4172" spans="29:47" x14ac:dyDescent="0.2">
      <c r="AC4172" s="50">
        <v>-8.3000000000082998</v>
      </c>
      <c r="AU4172" s="201">
        <v>0.41699999999999998</v>
      </c>
    </row>
    <row r="4173" spans="29:47" x14ac:dyDescent="0.2">
      <c r="AC4173" s="50">
        <v>-8.2900000000083001</v>
      </c>
      <c r="AU4173" s="201">
        <v>0.41710000000000003</v>
      </c>
    </row>
    <row r="4174" spans="29:47" x14ac:dyDescent="0.2">
      <c r="AC4174" s="50">
        <v>-8.2800000000083003</v>
      </c>
      <c r="AU4174" s="201">
        <v>0.41720000000000002</v>
      </c>
    </row>
    <row r="4175" spans="29:47" x14ac:dyDescent="0.2">
      <c r="AC4175" s="50">
        <v>-8.2700000000083005</v>
      </c>
      <c r="AU4175" s="201">
        <v>0.4173</v>
      </c>
    </row>
    <row r="4176" spans="29:47" x14ac:dyDescent="0.2">
      <c r="AC4176" s="50">
        <v>-8.2600000000083007</v>
      </c>
      <c r="AU4176" s="201">
        <v>0.41739999999999999</v>
      </c>
    </row>
    <row r="4177" spans="29:47" x14ac:dyDescent="0.2">
      <c r="AC4177" s="50">
        <v>-8.2500000000082991</v>
      </c>
      <c r="AU4177" s="201">
        <v>0.41749999999999998</v>
      </c>
    </row>
    <row r="4178" spans="29:47" x14ac:dyDescent="0.2">
      <c r="AC4178" s="50">
        <v>-8.2400000000082994</v>
      </c>
      <c r="AU4178" s="201">
        <v>0.41760000000000003</v>
      </c>
    </row>
    <row r="4179" spans="29:47" x14ac:dyDescent="0.2">
      <c r="AC4179" s="50">
        <v>-8.2300000000082996</v>
      </c>
      <c r="AU4179" s="201">
        <v>0.41770000000000002</v>
      </c>
    </row>
    <row r="4180" spans="29:47" x14ac:dyDescent="0.2">
      <c r="AC4180" s="50">
        <v>-8.2200000000082998</v>
      </c>
      <c r="AU4180" s="201">
        <v>0.4178</v>
      </c>
    </row>
    <row r="4181" spans="29:47" x14ac:dyDescent="0.2">
      <c r="AC4181" s="50">
        <v>-8.2100000000083</v>
      </c>
      <c r="AU4181" s="201">
        <v>0.41789999999999999</v>
      </c>
    </row>
    <row r="4182" spans="29:47" x14ac:dyDescent="0.2">
      <c r="AC4182" s="50">
        <v>-8.2000000000083002</v>
      </c>
      <c r="AU4182" s="201">
        <v>0.41799999999999998</v>
      </c>
    </row>
    <row r="4183" spans="29:47" x14ac:dyDescent="0.2">
      <c r="AC4183" s="50">
        <v>-8.1900000000083004</v>
      </c>
      <c r="AU4183" s="201">
        <v>0.41810000000000003</v>
      </c>
    </row>
    <row r="4184" spans="29:47" x14ac:dyDescent="0.2">
      <c r="AC4184" s="50">
        <v>-8.1800000000083006</v>
      </c>
      <c r="AU4184" s="201">
        <v>0.41820000000000002</v>
      </c>
    </row>
    <row r="4185" spans="29:47" x14ac:dyDescent="0.2">
      <c r="AC4185" s="50">
        <v>-8.1700000000083008</v>
      </c>
      <c r="AU4185" s="201">
        <v>0.41830000000000001</v>
      </c>
    </row>
    <row r="4186" spans="29:47" x14ac:dyDescent="0.2">
      <c r="AC4186" s="50">
        <v>-8.1600000000082993</v>
      </c>
      <c r="AU4186" s="201">
        <v>0.41839999999999999</v>
      </c>
    </row>
    <row r="4187" spans="29:47" x14ac:dyDescent="0.2">
      <c r="AC4187" s="50">
        <v>-8.1500000000082995</v>
      </c>
      <c r="AU4187" s="201">
        <v>0.41849999999999998</v>
      </c>
    </row>
    <row r="4188" spans="29:47" x14ac:dyDescent="0.2">
      <c r="AC4188" s="50">
        <v>-8.1400000000082997</v>
      </c>
      <c r="AU4188" s="201">
        <v>0.41860000000000003</v>
      </c>
    </row>
    <row r="4189" spans="29:47" x14ac:dyDescent="0.2">
      <c r="AC4189" s="50">
        <v>-8.1300000000082999</v>
      </c>
      <c r="AU4189" s="201">
        <v>0.41870000000000002</v>
      </c>
    </row>
    <row r="4190" spans="29:47" x14ac:dyDescent="0.2">
      <c r="AC4190" s="50">
        <v>-8.1200000000083001</v>
      </c>
      <c r="AU4190" s="201">
        <v>0.41880000000000001</v>
      </c>
    </row>
    <row r="4191" spans="29:47" x14ac:dyDescent="0.2">
      <c r="AC4191" s="50">
        <v>-8.1100000000083003</v>
      </c>
      <c r="AU4191" s="201">
        <v>0.41889999999999999</v>
      </c>
    </row>
    <row r="4192" spans="29:47" x14ac:dyDescent="0.2">
      <c r="AC4192" s="50">
        <v>-8.1000000000083006</v>
      </c>
      <c r="AU4192" s="201">
        <v>0.41899999999999998</v>
      </c>
    </row>
    <row r="4193" spans="29:47" x14ac:dyDescent="0.2">
      <c r="AC4193" s="50">
        <v>-8.0900000000083008</v>
      </c>
      <c r="AU4193" s="201">
        <v>0.41909999999999997</v>
      </c>
    </row>
    <row r="4194" spans="29:47" x14ac:dyDescent="0.2">
      <c r="AC4194" s="50">
        <v>-8.0800000000082992</v>
      </c>
      <c r="AU4194" s="201">
        <v>0.41920000000000002</v>
      </c>
    </row>
    <row r="4195" spans="29:47" x14ac:dyDescent="0.2">
      <c r="AC4195" s="50">
        <v>-8.0700000000082994</v>
      </c>
      <c r="AU4195" s="201">
        <v>0.41930000000000001</v>
      </c>
    </row>
    <row r="4196" spans="29:47" x14ac:dyDescent="0.2">
      <c r="AC4196" s="50">
        <v>-8.0600000000082996</v>
      </c>
      <c r="AU4196" s="201">
        <v>0.4194</v>
      </c>
    </row>
    <row r="4197" spans="29:47" x14ac:dyDescent="0.2">
      <c r="AC4197" s="50">
        <v>-8.0500000000082998</v>
      </c>
      <c r="AU4197" s="201">
        <v>0.41949999999999998</v>
      </c>
    </row>
    <row r="4198" spans="29:47" x14ac:dyDescent="0.2">
      <c r="AC4198" s="50">
        <v>-8.0400000000083001</v>
      </c>
      <c r="AU4198" s="201">
        <v>0.41959999999999997</v>
      </c>
    </row>
    <row r="4199" spans="29:47" x14ac:dyDescent="0.2">
      <c r="AC4199" s="50">
        <v>-8.0300000000083998</v>
      </c>
      <c r="AU4199" s="201">
        <v>0.41970000000000002</v>
      </c>
    </row>
    <row r="4200" spans="29:47" x14ac:dyDescent="0.2">
      <c r="AC4200" s="50">
        <v>-8.0200000000084</v>
      </c>
      <c r="AU4200" s="201">
        <v>0.41980000000000001</v>
      </c>
    </row>
    <row r="4201" spans="29:47" x14ac:dyDescent="0.2">
      <c r="AC4201" s="50">
        <v>-8.0100000000084002</v>
      </c>
      <c r="AU4201" s="201">
        <v>0.4199</v>
      </c>
    </row>
    <row r="4202" spans="29:47" x14ac:dyDescent="0.2">
      <c r="AC4202" s="50">
        <v>-8.0000000000084004</v>
      </c>
      <c r="AU4202" s="201">
        <v>0.42</v>
      </c>
    </row>
    <row r="4203" spans="29:47" x14ac:dyDescent="0.2">
      <c r="AC4203" s="50">
        <v>-7.9900000000083997</v>
      </c>
      <c r="AU4203" s="201">
        <v>0.42009999999999997</v>
      </c>
    </row>
    <row r="4204" spans="29:47" x14ac:dyDescent="0.2">
      <c r="AC4204" s="50">
        <v>-7.9800000000083999</v>
      </c>
      <c r="AU4204" s="201">
        <v>0.42020000000000002</v>
      </c>
    </row>
    <row r="4205" spans="29:47" x14ac:dyDescent="0.2">
      <c r="AC4205" s="50">
        <v>-7.9700000000084001</v>
      </c>
      <c r="AU4205" s="201">
        <v>0.42030000000000001</v>
      </c>
    </row>
    <row r="4206" spans="29:47" x14ac:dyDescent="0.2">
      <c r="AC4206" s="50">
        <v>-7.9600000000084004</v>
      </c>
      <c r="AU4206" s="201">
        <v>0.4204</v>
      </c>
    </row>
    <row r="4207" spans="29:47" x14ac:dyDescent="0.2">
      <c r="AC4207" s="50">
        <v>-7.9500000000083997</v>
      </c>
      <c r="AU4207" s="201">
        <v>0.42049999999999998</v>
      </c>
    </row>
    <row r="4208" spans="29:47" x14ac:dyDescent="0.2">
      <c r="AC4208" s="50">
        <v>-7.9400000000083999</v>
      </c>
      <c r="AU4208" s="201">
        <v>0.42059999999999997</v>
      </c>
    </row>
    <row r="4209" spans="29:47" x14ac:dyDescent="0.2">
      <c r="AC4209" s="50">
        <v>-7.9300000000084001</v>
      </c>
      <c r="AU4209" s="201">
        <v>0.42070000000000002</v>
      </c>
    </row>
    <row r="4210" spans="29:47" x14ac:dyDescent="0.2">
      <c r="AC4210" s="50">
        <v>-7.9200000000084003</v>
      </c>
      <c r="AU4210" s="201">
        <v>0.42080000000000001</v>
      </c>
    </row>
    <row r="4211" spans="29:47" x14ac:dyDescent="0.2">
      <c r="AC4211" s="50">
        <v>-7.9100000000083996</v>
      </c>
      <c r="AU4211" s="201">
        <v>0.4209</v>
      </c>
    </row>
    <row r="4212" spans="29:47" x14ac:dyDescent="0.2">
      <c r="AC4212" s="50">
        <v>-7.9000000000083999</v>
      </c>
      <c r="AU4212" s="201">
        <v>0.42099999999999999</v>
      </c>
    </row>
    <row r="4213" spans="29:47" x14ac:dyDescent="0.2">
      <c r="AC4213" s="50">
        <v>-7.8900000000084001</v>
      </c>
      <c r="AU4213" s="201">
        <v>0.42109999999999997</v>
      </c>
    </row>
    <row r="4214" spans="29:47" x14ac:dyDescent="0.2">
      <c r="AC4214" s="50">
        <v>-7.8800000000084003</v>
      </c>
      <c r="AU4214" s="201">
        <v>0.42120000000000002</v>
      </c>
    </row>
    <row r="4215" spans="29:47" x14ac:dyDescent="0.2">
      <c r="AC4215" s="50">
        <v>-7.8700000000083996</v>
      </c>
      <c r="AU4215" s="201">
        <v>0.42130000000000001</v>
      </c>
    </row>
    <row r="4216" spans="29:47" x14ac:dyDescent="0.2">
      <c r="AC4216" s="50">
        <v>-7.8600000000083998</v>
      </c>
      <c r="AU4216" s="201">
        <v>0.4214</v>
      </c>
    </row>
    <row r="4217" spans="29:47" x14ac:dyDescent="0.2">
      <c r="AC4217" s="50">
        <v>-7.8500000000084</v>
      </c>
      <c r="AU4217" s="201">
        <v>0.42149999999999999</v>
      </c>
    </row>
    <row r="4218" spans="29:47" x14ac:dyDescent="0.2">
      <c r="AC4218" s="50">
        <v>-7.8400000000084002</v>
      </c>
      <c r="AU4218" s="201">
        <v>0.42159999999999997</v>
      </c>
    </row>
    <row r="4219" spans="29:47" x14ac:dyDescent="0.2">
      <c r="AC4219" s="50">
        <v>-7.8300000000083996</v>
      </c>
      <c r="AU4219" s="201">
        <v>0.42170000000000002</v>
      </c>
    </row>
    <row r="4220" spans="29:47" x14ac:dyDescent="0.2">
      <c r="AC4220" s="50">
        <v>-7.8200000000083998</v>
      </c>
      <c r="AU4220" s="201">
        <v>0.42180000000000001</v>
      </c>
    </row>
    <row r="4221" spans="29:47" x14ac:dyDescent="0.2">
      <c r="AC4221" s="50">
        <v>-7.8100000000084</v>
      </c>
      <c r="AU4221" s="201">
        <v>0.4219</v>
      </c>
    </row>
    <row r="4222" spans="29:47" x14ac:dyDescent="0.2">
      <c r="AC4222" s="50">
        <v>-7.8000000000084002</v>
      </c>
      <c r="AU4222" s="201">
        <v>0.42199999999999999</v>
      </c>
    </row>
    <row r="4223" spans="29:47" x14ac:dyDescent="0.2">
      <c r="AC4223" s="50">
        <v>-7.7900000000084004</v>
      </c>
      <c r="AU4223" s="201">
        <v>0.42209999999999998</v>
      </c>
    </row>
    <row r="4224" spans="29:47" x14ac:dyDescent="0.2">
      <c r="AC4224" s="50">
        <v>-7.7800000000083998</v>
      </c>
      <c r="AU4224" s="201">
        <v>0.42220000000000002</v>
      </c>
    </row>
    <row r="4225" spans="29:47" x14ac:dyDescent="0.2">
      <c r="AC4225" s="50">
        <v>-7.7700000000084</v>
      </c>
      <c r="AU4225" s="201">
        <v>0.42230000000000001</v>
      </c>
    </row>
    <row r="4226" spans="29:47" x14ac:dyDescent="0.2">
      <c r="AC4226" s="50">
        <v>-7.7600000000084002</v>
      </c>
      <c r="AU4226" s="201">
        <v>0.4224</v>
      </c>
    </row>
    <row r="4227" spans="29:47" x14ac:dyDescent="0.2">
      <c r="AC4227" s="50">
        <v>-7.7500000000084004</v>
      </c>
      <c r="AU4227" s="201">
        <v>0.42249999999999999</v>
      </c>
    </row>
    <row r="4228" spans="29:47" x14ac:dyDescent="0.2">
      <c r="AC4228" s="50">
        <v>-7.7400000000083997</v>
      </c>
      <c r="AU4228" s="201">
        <v>0.42259999999999998</v>
      </c>
    </row>
    <row r="4229" spans="29:47" x14ac:dyDescent="0.2">
      <c r="AC4229" s="50">
        <v>-7.7300000000083999</v>
      </c>
      <c r="AU4229" s="201">
        <v>0.42270000000000002</v>
      </c>
    </row>
    <row r="4230" spans="29:47" x14ac:dyDescent="0.2">
      <c r="AC4230" s="50">
        <v>-7.7200000000084001</v>
      </c>
      <c r="AU4230" s="201">
        <v>0.42280000000000001</v>
      </c>
    </row>
    <row r="4231" spans="29:47" x14ac:dyDescent="0.2">
      <c r="AC4231" s="50">
        <v>-7.7100000000084004</v>
      </c>
      <c r="AU4231" s="201">
        <v>0.4229</v>
      </c>
    </row>
    <row r="4232" spans="29:47" x14ac:dyDescent="0.2">
      <c r="AC4232" s="50">
        <v>-7.7000000000083997</v>
      </c>
      <c r="AU4232" s="201">
        <v>0.42299999999999999</v>
      </c>
    </row>
    <row r="4233" spans="29:47" x14ac:dyDescent="0.2">
      <c r="AC4233" s="50">
        <v>-7.6900000000083999</v>
      </c>
      <c r="AU4233" s="201">
        <v>0.42309999999999998</v>
      </c>
    </row>
    <row r="4234" spans="29:47" x14ac:dyDescent="0.2">
      <c r="AC4234" s="50">
        <v>-7.6800000000084001</v>
      </c>
      <c r="AU4234" s="201">
        <v>0.42320000000000002</v>
      </c>
    </row>
    <row r="4235" spans="29:47" x14ac:dyDescent="0.2">
      <c r="AC4235" s="50">
        <v>-7.6700000000084003</v>
      </c>
      <c r="AU4235" s="201">
        <v>0.42330000000000001</v>
      </c>
    </row>
    <row r="4236" spans="29:47" x14ac:dyDescent="0.2">
      <c r="AC4236" s="50">
        <v>-7.6600000000083996</v>
      </c>
      <c r="AU4236" s="201">
        <v>0.4234</v>
      </c>
    </row>
    <row r="4237" spans="29:47" x14ac:dyDescent="0.2">
      <c r="AC4237" s="50">
        <v>-7.6500000000083999</v>
      </c>
      <c r="AU4237" s="201">
        <v>0.42349999999999999</v>
      </c>
    </row>
    <row r="4238" spans="29:47" x14ac:dyDescent="0.2">
      <c r="AC4238" s="50">
        <v>-7.6400000000084001</v>
      </c>
      <c r="AU4238" s="201">
        <v>0.42359999999999998</v>
      </c>
    </row>
    <row r="4239" spans="29:47" x14ac:dyDescent="0.2">
      <c r="AC4239" s="50">
        <v>-7.6300000000084003</v>
      </c>
      <c r="AU4239" s="201">
        <v>0.42370000000000002</v>
      </c>
    </row>
    <row r="4240" spans="29:47" x14ac:dyDescent="0.2">
      <c r="AC4240" s="50">
        <v>-7.6200000000083996</v>
      </c>
      <c r="AU4240" s="201">
        <v>0.42380000000000001</v>
      </c>
    </row>
    <row r="4241" spans="29:47" x14ac:dyDescent="0.2">
      <c r="AC4241" s="50">
        <v>-7.6100000000083998</v>
      </c>
      <c r="AU4241" s="201">
        <v>0.4239</v>
      </c>
    </row>
    <row r="4242" spans="29:47" x14ac:dyDescent="0.2">
      <c r="AC4242" s="50">
        <v>-7.6000000000084</v>
      </c>
      <c r="AU4242" s="201">
        <v>0.42399999999999999</v>
      </c>
    </row>
    <row r="4243" spans="29:47" x14ac:dyDescent="0.2">
      <c r="AC4243" s="50">
        <v>-7.5900000000084002</v>
      </c>
      <c r="AU4243" s="201">
        <v>0.42409999999999998</v>
      </c>
    </row>
    <row r="4244" spans="29:47" x14ac:dyDescent="0.2">
      <c r="AC4244" s="50">
        <v>-7.5800000000083996</v>
      </c>
      <c r="AU4244" s="201">
        <v>0.42420000000000002</v>
      </c>
    </row>
    <row r="4245" spans="29:47" x14ac:dyDescent="0.2">
      <c r="AC4245" s="50">
        <v>-7.5700000000083998</v>
      </c>
      <c r="AU4245" s="201">
        <v>0.42430000000000001</v>
      </c>
    </row>
    <row r="4246" spans="29:47" x14ac:dyDescent="0.2">
      <c r="AC4246" s="50">
        <v>-7.5600000000084</v>
      </c>
      <c r="AU4246" s="201">
        <v>0.4244</v>
      </c>
    </row>
    <row r="4247" spans="29:47" x14ac:dyDescent="0.2">
      <c r="AC4247" s="50">
        <v>-7.5500000000084002</v>
      </c>
      <c r="AU4247" s="201">
        <v>0.42449999999999999</v>
      </c>
    </row>
    <row r="4248" spans="29:47" x14ac:dyDescent="0.2">
      <c r="AC4248" s="50">
        <v>-7.5400000000084004</v>
      </c>
      <c r="AU4248" s="201">
        <v>0.42459999999999998</v>
      </c>
    </row>
    <row r="4249" spans="29:47" x14ac:dyDescent="0.2">
      <c r="AC4249" s="50">
        <v>-7.5300000000083998</v>
      </c>
      <c r="AU4249" s="201">
        <v>0.42470000000000002</v>
      </c>
    </row>
    <row r="4250" spans="29:47" x14ac:dyDescent="0.2">
      <c r="AC4250" s="50">
        <v>-7.5200000000085003</v>
      </c>
      <c r="AU4250" s="201">
        <v>0.42480000000000001</v>
      </c>
    </row>
    <row r="4251" spans="29:47" x14ac:dyDescent="0.2">
      <c r="AC4251" s="50">
        <v>-7.5100000000084997</v>
      </c>
      <c r="AU4251" s="201">
        <v>0.4249</v>
      </c>
    </row>
    <row r="4252" spans="29:47" x14ac:dyDescent="0.2">
      <c r="AC4252" s="50">
        <v>-7.5000000000084999</v>
      </c>
      <c r="AU4252" s="201">
        <v>0.42499999999999999</v>
      </c>
    </row>
    <row r="4253" spans="29:47" x14ac:dyDescent="0.2">
      <c r="AC4253" s="50">
        <v>-7.4900000000085001</v>
      </c>
      <c r="AU4253" s="201">
        <v>0.42509999999999998</v>
      </c>
    </row>
    <row r="4254" spans="29:47" x14ac:dyDescent="0.2">
      <c r="AC4254" s="50">
        <v>-7.4800000000085003</v>
      </c>
      <c r="AU4254" s="201">
        <v>0.42520000000000002</v>
      </c>
    </row>
    <row r="4255" spans="29:47" x14ac:dyDescent="0.2">
      <c r="AC4255" s="50">
        <v>-7.4700000000084996</v>
      </c>
      <c r="AU4255" s="201">
        <v>0.42530000000000001</v>
      </c>
    </row>
    <row r="4256" spans="29:47" x14ac:dyDescent="0.2">
      <c r="AC4256" s="50">
        <v>-7.4600000000084998</v>
      </c>
      <c r="AU4256" s="201">
        <v>0.4254</v>
      </c>
    </row>
    <row r="4257" spans="29:47" x14ac:dyDescent="0.2">
      <c r="AC4257" s="50">
        <v>-7.4500000000085</v>
      </c>
      <c r="AU4257" s="201">
        <v>0.42549999999999999</v>
      </c>
    </row>
    <row r="4258" spans="29:47" x14ac:dyDescent="0.2">
      <c r="AC4258" s="50">
        <v>-7.4400000000085003</v>
      </c>
      <c r="AU4258" s="201">
        <v>0.42559999999999998</v>
      </c>
    </row>
    <row r="4259" spans="29:47" x14ac:dyDescent="0.2">
      <c r="AC4259" s="50">
        <v>-7.4300000000084996</v>
      </c>
      <c r="AU4259" s="201">
        <v>0.42570000000000002</v>
      </c>
    </row>
    <row r="4260" spans="29:47" x14ac:dyDescent="0.2">
      <c r="AC4260" s="50">
        <v>-7.4200000000084998</v>
      </c>
      <c r="AU4260" s="201">
        <v>0.42580000000000001</v>
      </c>
    </row>
    <row r="4261" spans="29:47" x14ac:dyDescent="0.2">
      <c r="AC4261" s="50">
        <v>-7.4100000000085</v>
      </c>
      <c r="AU4261" s="201">
        <v>0.4259</v>
      </c>
    </row>
    <row r="4262" spans="29:47" x14ac:dyDescent="0.2">
      <c r="AC4262" s="50">
        <v>-7.4000000000085002</v>
      </c>
      <c r="AU4262" s="201">
        <v>0.42599999999999999</v>
      </c>
    </row>
    <row r="4263" spans="29:47" x14ac:dyDescent="0.2">
      <c r="AC4263" s="50">
        <v>-7.3900000000085004</v>
      </c>
      <c r="AU4263" s="201">
        <v>0.42609999999999998</v>
      </c>
    </row>
    <row r="4264" spans="29:47" x14ac:dyDescent="0.2">
      <c r="AC4264" s="50">
        <v>-7.3800000000084998</v>
      </c>
      <c r="AU4264" s="201">
        <v>0.42620000000000002</v>
      </c>
    </row>
    <row r="4265" spans="29:47" x14ac:dyDescent="0.2">
      <c r="AC4265" s="50">
        <v>-7.3700000000085</v>
      </c>
      <c r="AU4265" s="201">
        <v>0.42630000000000001</v>
      </c>
    </row>
    <row r="4266" spans="29:47" x14ac:dyDescent="0.2">
      <c r="AC4266" s="50">
        <v>-7.3600000000085002</v>
      </c>
      <c r="AU4266" s="201">
        <v>0.4264</v>
      </c>
    </row>
    <row r="4267" spans="29:47" x14ac:dyDescent="0.2">
      <c r="AC4267" s="50">
        <v>-7.3500000000085004</v>
      </c>
      <c r="AU4267" s="201">
        <v>0.42649999999999999</v>
      </c>
    </row>
    <row r="4268" spans="29:47" x14ac:dyDescent="0.2">
      <c r="AC4268" s="50">
        <v>-7.3400000000084997</v>
      </c>
      <c r="AU4268" s="201">
        <v>0.42659999999999998</v>
      </c>
    </row>
    <row r="4269" spans="29:47" x14ac:dyDescent="0.2">
      <c r="AC4269" s="50">
        <v>-7.3300000000084999</v>
      </c>
      <c r="AU4269" s="201">
        <v>0.42670000000000002</v>
      </c>
    </row>
    <row r="4270" spans="29:47" x14ac:dyDescent="0.2">
      <c r="AC4270" s="50">
        <v>-7.3200000000085002</v>
      </c>
      <c r="AU4270" s="201">
        <v>0.42680000000000001</v>
      </c>
    </row>
    <row r="4271" spans="29:47" x14ac:dyDescent="0.2">
      <c r="AC4271" s="50">
        <v>-7.3100000000085004</v>
      </c>
      <c r="AU4271" s="201">
        <v>0.4269</v>
      </c>
    </row>
    <row r="4272" spans="29:47" x14ac:dyDescent="0.2">
      <c r="AC4272" s="50">
        <v>-7.3000000000084997</v>
      </c>
      <c r="AU4272" s="201">
        <v>0.42699999999999999</v>
      </c>
    </row>
    <row r="4273" spans="29:47" x14ac:dyDescent="0.2">
      <c r="AC4273" s="50">
        <v>-7.2900000000084999</v>
      </c>
      <c r="AU4273" s="201">
        <v>0.42709999999999998</v>
      </c>
    </row>
    <row r="4274" spans="29:47" x14ac:dyDescent="0.2">
      <c r="AC4274" s="50">
        <v>-7.2800000000085001</v>
      </c>
      <c r="AU4274" s="201">
        <v>0.42720000000000002</v>
      </c>
    </row>
    <row r="4275" spans="29:47" x14ac:dyDescent="0.2">
      <c r="AC4275" s="50">
        <v>-7.2700000000085003</v>
      </c>
      <c r="AU4275" s="201">
        <v>0.42730000000000001</v>
      </c>
    </row>
    <row r="4276" spans="29:47" x14ac:dyDescent="0.2">
      <c r="AC4276" s="50">
        <v>-7.2600000000084997</v>
      </c>
      <c r="AU4276" s="201">
        <v>0.4274</v>
      </c>
    </row>
    <row r="4277" spans="29:47" x14ac:dyDescent="0.2">
      <c r="AC4277" s="50">
        <v>-7.2500000000084999</v>
      </c>
      <c r="AU4277" s="201">
        <v>0.42749999999999999</v>
      </c>
    </row>
    <row r="4278" spans="29:47" x14ac:dyDescent="0.2">
      <c r="AC4278" s="50">
        <v>-7.2400000000085001</v>
      </c>
      <c r="AU4278" s="201">
        <v>0.42759999999999998</v>
      </c>
    </row>
    <row r="4279" spans="29:47" x14ac:dyDescent="0.2">
      <c r="AC4279" s="50">
        <v>-7.2300000000085003</v>
      </c>
      <c r="AU4279" s="201">
        <v>0.42770000000000002</v>
      </c>
    </row>
    <row r="4280" spans="29:47" x14ac:dyDescent="0.2">
      <c r="AC4280" s="50">
        <v>-7.2200000000084996</v>
      </c>
      <c r="AU4280" s="201">
        <v>0.42780000000000001</v>
      </c>
    </row>
    <row r="4281" spans="29:47" x14ac:dyDescent="0.2">
      <c r="AC4281" s="50">
        <v>-7.2100000000084998</v>
      </c>
      <c r="AU4281" s="201">
        <v>0.4279</v>
      </c>
    </row>
    <row r="4282" spans="29:47" x14ac:dyDescent="0.2">
      <c r="AC4282" s="50">
        <v>-7.2000000000085</v>
      </c>
      <c r="AU4282" s="201">
        <v>0.42799999999999999</v>
      </c>
    </row>
    <row r="4283" spans="29:47" x14ac:dyDescent="0.2">
      <c r="AC4283" s="50">
        <v>-7.1900000000085003</v>
      </c>
      <c r="AU4283" s="201">
        <v>0.42809999999999998</v>
      </c>
    </row>
    <row r="4284" spans="29:47" x14ac:dyDescent="0.2">
      <c r="AC4284" s="50">
        <v>-7.1800000000084996</v>
      </c>
      <c r="AU4284" s="201">
        <v>0.42820000000000003</v>
      </c>
    </row>
    <row r="4285" spans="29:47" x14ac:dyDescent="0.2">
      <c r="AC4285" s="50">
        <v>-7.1700000000084998</v>
      </c>
      <c r="AU4285" s="201">
        <v>0.42830000000000001</v>
      </c>
    </row>
    <row r="4286" spans="29:47" x14ac:dyDescent="0.2">
      <c r="AC4286" s="50">
        <v>-7.1600000000085</v>
      </c>
      <c r="AU4286" s="201">
        <v>0.4284</v>
      </c>
    </row>
    <row r="4287" spans="29:47" x14ac:dyDescent="0.2">
      <c r="AC4287" s="50">
        <v>-7.1500000000085002</v>
      </c>
      <c r="AU4287" s="201">
        <v>0.42849999999999999</v>
      </c>
    </row>
    <row r="4288" spans="29:47" x14ac:dyDescent="0.2">
      <c r="AC4288" s="50">
        <v>-7.1400000000085004</v>
      </c>
      <c r="AU4288" s="201">
        <v>0.42859999999999998</v>
      </c>
    </row>
    <row r="4289" spans="29:47" x14ac:dyDescent="0.2">
      <c r="AC4289" s="50">
        <v>-7.1300000000084998</v>
      </c>
      <c r="AU4289" s="201">
        <v>0.42870000000000003</v>
      </c>
    </row>
    <row r="4290" spans="29:47" x14ac:dyDescent="0.2">
      <c r="AC4290" s="50">
        <v>-7.1200000000085</v>
      </c>
      <c r="AU4290" s="201">
        <v>0.42880000000000001</v>
      </c>
    </row>
    <row r="4291" spans="29:47" x14ac:dyDescent="0.2">
      <c r="AC4291" s="50">
        <v>-7.1100000000085002</v>
      </c>
      <c r="AU4291" s="201">
        <v>0.4289</v>
      </c>
    </row>
    <row r="4292" spans="29:47" x14ac:dyDescent="0.2">
      <c r="AC4292" s="50">
        <v>-7.1000000000085004</v>
      </c>
      <c r="AU4292" s="201">
        <v>0.42899999999999999</v>
      </c>
    </row>
    <row r="4293" spans="29:47" x14ac:dyDescent="0.2">
      <c r="AC4293" s="50">
        <v>-7.0900000000084997</v>
      </c>
      <c r="AU4293" s="201">
        <v>0.42909999999999998</v>
      </c>
    </row>
    <row r="4294" spans="29:47" x14ac:dyDescent="0.2">
      <c r="AC4294" s="50">
        <v>-7.0800000000084999</v>
      </c>
      <c r="AU4294" s="201">
        <v>0.42920000000000003</v>
      </c>
    </row>
    <row r="4295" spans="29:47" x14ac:dyDescent="0.2">
      <c r="AC4295" s="50">
        <v>-7.0700000000085002</v>
      </c>
      <c r="AU4295" s="201">
        <v>0.42930000000000001</v>
      </c>
    </row>
    <row r="4296" spans="29:47" x14ac:dyDescent="0.2">
      <c r="AC4296" s="50">
        <v>-7.0600000000085004</v>
      </c>
      <c r="AU4296" s="201">
        <v>0.4294</v>
      </c>
    </row>
    <row r="4297" spans="29:47" x14ac:dyDescent="0.2">
      <c r="AC4297" s="50">
        <v>-7.0500000000084997</v>
      </c>
      <c r="AU4297" s="201">
        <v>0.42949999999999999</v>
      </c>
    </row>
    <row r="4298" spans="29:47" x14ac:dyDescent="0.2">
      <c r="AC4298" s="50">
        <v>-7.0400000000084999</v>
      </c>
      <c r="AU4298" s="201">
        <v>0.42959999999999998</v>
      </c>
    </row>
    <row r="4299" spans="29:47" x14ac:dyDescent="0.2">
      <c r="AC4299" s="50">
        <v>-7.0300000000085001</v>
      </c>
      <c r="AU4299" s="201">
        <v>0.42970000000000003</v>
      </c>
    </row>
    <row r="4300" spans="29:47" x14ac:dyDescent="0.2">
      <c r="AC4300" s="50">
        <v>-7.0200000000085998</v>
      </c>
      <c r="AU4300" s="201">
        <v>0.42980000000000002</v>
      </c>
    </row>
    <row r="4301" spans="29:47" x14ac:dyDescent="0.2">
      <c r="AC4301" s="50">
        <v>-7.0100000000086</v>
      </c>
      <c r="AU4301" s="201">
        <v>0.4299</v>
      </c>
    </row>
    <row r="4302" spans="29:47" x14ac:dyDescent="0.2">
      <c r="AC4302" s="50">
        <v>-7.0000000000086002</v>
      </c>
      <c r="AU4302" s="201">
        <v>0.43</v>
      </c>
    </row>
    <row r="4303" spans="29:47" x14ac:dyDescent="0.2">
      <c r="AC4303" s="50">
        <v>-6.9900000000085996</v>
      </c>
      <c r="AU4303" s="201">
        <v>0.43009999999999998</v>
      </c>
    </row>
    <row r="4304" spans="29:47" x14ac:dyDescent="0.2">
      <c r="AC4304" s="50">
        <v>-6.9800000000085998</v>
      </c>
      <c r="AU4304" s="201">
        <v>0.43020000000000003</v>
      </c>
    </row>
    <row r="4305" spans="29:47" x14ac:dyDescent="0.2">
      <c r="AC4305" s="50">
        <v>-6.9700000000086</v>
      </c>
      <c r="AU4305" s="201">
        <v>0.43030000000000002</v>
      </c>
    </row>
    <row r="4306" spans="29:47" x14ac:dyDescent="0.2">
      <c r="AC4306" s="50">
        <v>-6.9600000000086002</v>
      </c>
      <c r="AU4306" s="201">
        <v>0.4304</v>
      </c>
    </row>
    <row r="4307" spans="29:47" x14ac:dyDescent="0.2">
      <c r="AC4307" s="50">
        <v>-6.9500000000086004</v>
      </c>
      <c r="AU4307" s="201">
        <v>0.43049999999999999</v>
      </c>
    </row>
    <row r="4308" spans="29:47" x14ac:dyDescent="0.2">
      <c r="AC4308" s="50">
        <v>-6.9400000000085997</v>
      </c>
      <c r="AU4308" s="201">
        <v>0.43059999999999998</v>
      </c>
    </row>
    <row r="4309" spans="29:47" x14ac:dyDescent="0.2">
      <c r="AC4309" s="50">
        <v>-6.9300000000085999</v>
      </c>
      <c r="AU4309" s="201">
        <v>0.43070000000000003</v>
      </c>
    </row>
    <row r="4310" spans="29:47" x14ac:dyDescent="0.2">
      <c r="AC4310" s="50">
        <v>-6.9200000000086002</v>
      </c>
      <c r="AU4310" s="201">
        <v>0.43080000000000002</v>
      </c>
    </row>
    <row r="4311" spans="29:47" x14ac:dyDescent="0.2">
      <c r="AC4311" s="50">
        <v>-6.9100000000086004</v>
      </c>
      <c r="AU4311" s="201">
        <v>0.43090000000000001</v>
      </c>
    </row>
    <row r="4312" spans="29:47" x14ac:dyDescent="0.2">
      <c r="AC4312" s="50">
        <v>-6.9000000000085997</v>
      </c>
      <c r="AU4312" s="201">
        <v>0.43099999999999999</v>
      </c>
    </row>
    <row r="4313" spans="29:47" x14ac:dyDescent="0.2">
      <c r="AC4313" s="50">
        <v>-6.8900000000085999</v>
      </c>
      <c r="AU4313" s="201">
        <v>0.43109999999999998</v>
      </c>
    </row>
    <row r="4314" spans="29:47" x14ac:dyDescent="0.2">
      <c r="AC4314" s="50">
        <v>-6.8800000000086001</v>
      </c>
      <c r="AU4314" s="201">
        <v>0.43120000000000003</v>
      </c>
    </row>
    <row r="4315" spans="29:47" x14ac:dyDescent="0.2">
      <c r="AC4315" s="50">
        <v>-6.8700000000086003</v>
      </c>
      <c r="AU4315" s="201">
        <v>0.43130000000000002</v>
      </c>
    </row>
    <row r="4316" spans="29:47" x14ac:dyDescent="0.2">
      <c r="AC4316" s="50">
        <v>-6.8600000000085997</v>
      </c>
      <c r="AU4316" s="201">
        <v>0.43140000000000001</v>
      </c>
    </row>
    <row r="4317" spans="29:47" x14ac:dyDescent="0.2">
      <c r="AC4317" s="50">
        <v>-6.8500000000085999</v>
      </c>
      <c r="AU4317" s="201">
        <v>0.43149999999999999</v>
      </c>
    </row>
    <row r="4318" spans="29:47" x14ac:dyDescent="0.2">
      <c r="AC4318" s="50">
        <v>-6.8400000000086001</v>
      </c>
      <c r="AU4318" s="201">
        <v>0.43159999999999998</v>
      </c>
    </row>
    <row r="4319" spans="29:47" x14ac:dyDescent="0.2">
      <c r="AC4319" s="50">
        <v>-6.8300000000086003</v>
      </c>
      <c r="AU4319" s="201">
        <v>0.43169999999999997</v>
      </c>
    </row>
    <row r="4320" spans="29:47" x14ac:dyDescent="0.2">
      <c r="AC4320" s="50">
        <v>-6.8200000000085996</v>
      </c>
      <c r="AU4320" s="201">
        <v>0.43180000000000002</v>
      </c>
    </row>
    <row r="4321" spans="29:47" x14ac:dyDescent="0.2">
      <c r="AC4321" s="50">
        <v>-6.8100000000085998</v>
      </c>
      <c r="AU4321" s="201">
        <v>0.43190000000000001</v>
      </c>
    </row>
    <row r="4322" spans="29:47" x14ac:dyDescent="0.2">
      <c r="AC4322" s="50">
        <v>-6.8000000000086001</v>
      </c>
      <c r="AU4322" s="201">
        <v>0.432</v>
      </c>
    </row>
    <row r="4323" spans="29:47" x14ac:dyDescent="0.2">
      <c r="AC4323" s="50">
        <v>-6.7900000000086003</v>
      </c>
      <c r="AU4323" s="201">
        <v>0.43209999999999998</v>
      </c>
    </row>
    <row r="4324" spans="29:47" x14ac:dyDescent="0.2">
      <c r="AC4324" s="50">
        <v>-6.7800000000085996</v>
      </c>
      <c r="AU4324" s="201">
        <v>0.43219999999999997</v>
      </c>
    </row>
    <row r="4325" spans="29:47" x14ac:dyDescent="0.2">
      <c r="AC4325" s="50">
        <v>-6.7700000000085998</v>
      </c>
      <c r="AU4325" s="201">
        <v>0.43230000000000002</v>
      </c>
    </row>
    <row r="4326" spans="29:47" x14ac:dyDescent="0.2">
      <c r="AC4326" s="50">
        <v>-6.7600000000086</v>
      </c>
      <c r="AU4326" s="201">
        <v>0.43240000000000001</v>
      </c>
    </row>
    <row r="4327" spans="29:47" x14ac:dyDescent="0.2">
      <c r="AC4327" s="50">
        <v>-6.7500000000086002</v>
      </c>
      <c r="AU4327" s="201">
        <v>0.4325</v>
      </c>
    </row>
    <row r="4328" spans="29:47" x14ac:dyDescent="0.2">
      <c r="AC4328" s="50">
        <v>-6.7400000000085996</v>
      </c>
      <c r="AU4328" s="201">
        <v>0.43259999999999998</v>
      </c>
    </row>
    <row r="4329" spans="29:47" x14ac:dyDescent="0.2">
      <c r="AC4329" s="50">
        <v>-6.7300000000085998</v>
      </c>
      <c r="AU4329" s="201">
        <v>0.43269999999999997</v>
      </c>
    </row>
    <row r="4330" spans="29:47" x14ac:dyDescent="0.2">
      <c r="AC4330" s="50">
        <v>-6.7200000000086</v>
      </c>
      <c r="AU4330" s="201">
        <v>0.43280000000000002</v>
      </c>
    </row>
    <row r="4331" spans="29:47" x14ac:dyDescent="0.2">
      <c r="AC4331" s="50">
        <v>-6.7100000000086002</v>
      </c>
      <c r="AU4331" s="201">
        <v>0.43290000000000001</v>
      </c>
    </row>
    <row r="4332" spans="29:47" x14ac:dyDescent="0.2">
      <c r="AC4332" s="50">
        <v>-6.7000000000086004</v>
      </c>
      <c r="AU4332" s="201">
        <v>0.433</v>
      </c>
    </row>
    <row r="4333" spans="29:47" x14ac:dyDescent="0.2">
      <c r="AC4333" s="50">
        <v>-6.6900000000085997</v>
      </c>
      <c r="AU4333" s="201">
        <v>0.43309999999999998</v>
      </c>
    </row>
    <row r="4334" spans="29:47" x14ac:dyDescent="0.2">
      <c r="AC4334" s="50">
        <v>-6.6800000000085999</v>
      </c>
      <c r="AU4334" s="201">
        <v>0.43319999999999997</v>
      </c>
    </row>
    <row r="4335" spans="29:47" x14ac:dyDescent="0.2">
      <c r="AC4335" s="50">
        <v>-6.6700000000086002</v>
      </c>
      <c r="AU4335" s="201">
        <v>0.43330000000000002</v>
      </c>
    </row>
    <row r="4336" spans="29:47" x14ac:dyDescent="0.2">
      <c r="AC4336" s="50">
        <v>-6.6600000000086004</v>
      </c>
      <c r="AU4336" s="201">
        <v>0.43340000000000001</v>
      </c>
    </row>
    <row r="4337" spans="29:47" x14ac:dyDescent="0.2">
      <c r="AC4337" s="50">
        <v>-6.6500000000085997</v>
      </c>
      <c r="AU4337" s="201">
        <v>0.4335</v>
      </c>
    </row>
    <row r="4338" spans="29:47" x14ac:dyDescent="0.2">
      <c r="AC4338" s="50">
        <v>-6.6400000000085999</v>
      </c>
      <c r="AU4338" s="201">
        <v>0.43359999999999999</v>
      </c>
    </row>
    <row r="4339" spans="29:47" x14ac:dyDescent="0.2">
      <c r="AC4339" s="50">
        <v>-6.6300000000086001</v>
      </c>
      <c r="AU4339" s="201">
        <v>0.43369999999999997</v>
      </c>
    </row>
    <row r="4340" spans="29:47" x14ac:dyDescent="0.2">
      <c r="AC4340" s="50">
        <v>-6.6200000000086003</v>
      </c>
      <c r="AU4340" s="201">
        <v>0.43380000000000002</v>
      </c>
    </row>
    <row r="4341" spans="29:47" x14ac:dyDescent="0.2">
      <c r="AC4341" s="50">
        <v>-6.6100000000085997</v>
      </c>
      <c r="AU4341" s="201">
        <v>0.43390000000000001</v>
      </c>
    </row>
    <row r="4342" spans="29:47" x14ac:dyDescent="0.2">
      <c r="AC4342" s="50">
        <v>-6.6000000000085999</v>
      </c>
      <c r="AU4342" s="201">
        <v>0.434</v>
      </c>
    </row>
    <row r="4343" spans="29:47" x14ac:dyDescent="0.2">
      <c r="AC4343" s="50">
        <v>-6.5900000000086001</v>
      </c>
      <c r="AU4343" s="201">
        <v>0.43409999999999999</v>
      </c>
    </row>
    <row r="4344" spans="29:47" x14ac:dyDescent="0.2">
      <c r="AC4344" s="50">
        <v>-6.5800000000086003</v>
      </c>
      <c r="AU4344" s="201">
        <v>0.43419999999999997</v>
      </c>
    </row>
    <row r="4345" spans="29:47" x14ac:dyDescent="0.2">
      <c r="AC4345" s="50">
        <v>-6.5700000000085996</v>
      </c>
      <c r="AU4345" s="201">
        <v>0.43430000000000002</v>
      </c>
    </row>
    <row r="4346" spans="29:47" x14ac:dyDescent="0.2">
      <c r="AC4346" s="50">
        <v>-6.5600000000085998</v>
      </c>
      <c r="AU4346" s="201">
        <v>0.43440000000000001</v>
      </c>
    </row>
    <row r="4347" spans="29:47" x14ac:dyDescent="0.2">
      <c r="AC4347" s="50">
        <v>-6.5500000000086001</v>
      </c>
      <c r="AU4347" s="201">
        <v>0.4345</v>
      </c>
    </row>
    <row r="4348" spans="29:47" x14ac:dyDescent="0.2">
      <c r="AC4348" s="50">
        <v>-6.5400000000086003</v>
      </c>
      <c r="AU4348" s="201">
        <v>0.43459999999999999</v>
      </c>
    </row>
    <row r="4349" spans="29:47" x14ac:dyDescent="0.2">
      <c r="AC4349" s="50">
        <v>-6.5300000000085996</v>
      </c>
      <c r="AU4349" s="201">
        <v>0.43469999999999998</v>
      </c>
    </row>
    <row r="4350" spans="29:47" x14ac:dyDescent="0.2">
      <c r="AC4350" s="50">
        <v>-6.5200000000087002</v>
      </c>
      <c r="AU4350" s="201">
        <v>0.43480000000000002</v>
      </c>
    </row>
    <row r="4351" spans="29:47" x14ac:dyDescent="0.2">
      <c r="AC4351" s="50">
        <v>-6.5100000000087004</v>
      </c>
      <c r="AU4351" s="201">
        <v>0.43490000000000001</v>
      </c>
    </row>
    <row r="4352" spans="29:47" x14ac:dyDescent="0.2">
      <c r="AC4352" s="50">
        <v>-6.5000000000086997</v>
      </c>
      <c r="AU4352" s="201">
        <v>0.435</v>
      </c>
    </row>
    <row r="4353" spans="29:47" x14ac:dyDescent="0.2">
      <c r="AC4353" s="50">
        <v>-6.4900000000086999</v>
      </c>
      <c r="AU4353" s="201">
        <v>0.43509999999999999</v>
      </c>
    </row>
    <row r="4354" spans="29:47" x14ac:dyDescent="0.2">
      <c r="AC4354" s="50">
        <v>-6.4800000000087001</v>
      </c>
      <c r="AU4354" s="201">
        <v>0.43519999999999998</v>
      </c>
    </row>
    <row r="4355" spans="29:47" x14ac:dyDescent="0.2">
      <c r="AC4355" s="50">
        <v>-6.4700000000087003</v>
      </c>
      <c r="AU4355" s="201">
        <v>0.43530000000000002</v>
      </c>
    </row>
    <row r="4356" spans="29:47" x14ac:dyDescent="0.2">
      <c r="AC4356" s="50">
        <v>-6.4600000000086997</v>
      </c>
      <c r="AU4356" s="201">
        <v>0.43540000000000001</v>
      </c>
    </row>
    <row r="4357" spans="29:47" x14ac:dyDescent="0.2">
      <c r="AC4357" s="50">
        <v>-6.4500000000086999</v>
      </c>
      <c r="AU4357" s="201">
        <v>0.4355</v>
      </c>
    </row>
    <row r="4358" spans="29:47" x14ac:dyDescent="0.2">
      <c r="AC4358" s="50">
        <v>-6.4400000000087001</v>
      </c>
      <c r="AU4358" s="201">
        <v>0.43559999999999999</v>
      </c>
    </row>
    <row r="4359" spans="29:47" x14ac:dyDescent="0.2">
      <c r="AC4359" s="50">
        <v>-6.4300000000087003</v>
      </c>
      <c r="AU4359" s="201">
        <v>0.43569999999999998</v>
      </c>
    </row>
    <row r="4360" spans="29:47" x14ac:dyDescent="0.2">
      <c r="AC4360" s="50">
        <v>-6.4200000000086996</v>
      </c>
      <c r="AU4360" s="201">
        <v>0.43580000000000002</v>
      </c>
    </row>
    <row r="4361" spans="29:47" x14ac:dyDescent="0.2">
      <c r="AC4361" s="50">
        <v>-6.4100000000086998</v>
      </c>
      <c r="AU4361" s="201">
        <v>0.43590000000000001</v>
      </c>
    </row>
    <row r="4362" spans="29:47" x14ac:dyDescent="0.2">
      <c r="AC4362" s="50">
        <v>-6.4000000000087001</v>
      </c>
      <c r="AU4362" s="201">
        <v>0.436</v>
      </c>
    </row>
    <row r="4363" spans="29:47" x14ac:dyDescent="0.2">
      <c r="AC4363" s="50">
        <v>-6.3900000000087003</v>
      </c>
      <c r="AU4363" s="201">
        <v>0.43609999999999999</v>
      </c>
    </row>
    <row r="4364" spans="29:47" x14ac:dyDescent="0.2">
      <c r="AC4364" s="50">
        <v>-6.3800000000086996</v>
      </c>
      <c r="AU4364" s="201">
        <v>0.43619999999999998</v>
      </c>
    </row>
    <row r="4365" spans="29:47" x14ac:dyDescent="0.2">
      <c r="AC4365" s="50">
        <v>-6.3700000000086998</v>
      </c>
      <c r="AU4365" s="201">
        <v>0.43630000000000002</v>
      </c>
    </row>
    <row r="4366" spans="29:47" x14ac:dyDescent="0.2">
      <c r="AC4366" s="50">
        <v>-6.3600000000087</v>
      </c>
      <c r="AU4366" s="201">
        <v>0.43640000000000001</v>
      </c>
    </row>
    <row r="4367" spans="29:47" x14ac:dyDescent="0.2">
      <c r="AC4367" s="50">
        <v>-6.3500000000087002</v>
      </c>
      <c r="AU4367" s="201">
        <v>0.4365</v>
      </c>
    </row>
    <row r="4368" spans="29:47" x14ac:dyDescent="0.2">
      <c r="AC4368" s="50">
        <v>-6.3400000000086996</v>
      </c>
      <c r="AU4368" s="201">
        <v>0.43659999999999999</v>
      </c>
    </row>
    <row r="4369" spans="29:47" x14ac:dyDescent="0.2">
      <c r="AC4369" s="50">
        <v>-6.3300000000086998</v>
      </c>
      <c r="AU4369" s="201">
        <v>0.43669999999999998</v>
      </c>
    </row>
    <row r="4370" spans="29:47" x14ac:dyDescent="0.2">
      <c r="AC4370" s="50">
        <v>-6.3200000000087</v>
      </c>
      <c r="AU4370" s="201">
        <v>0.43680000000000002</v>
      </c>
    </row>
    <row r="4371" spans="29:47" x14ac:dyDescent="0.2">
      <c r="AC4371" s="50">
        <v>-6.3100000000087002</v>
      </c>
      <c r="AU4371" s="201">
        <v>0.43690000000000001</v>
      </c>
    </row>
    <row r="4372" spans="29:47" x14ac:dyDescent="0.2">
      <c r="AC4372" s="50">
        <v>-6.3000000000087004</v>
      </c>
      <c r="AU4372" s="201">
        <v>0.437</v>
      </c>
    </row>
    <row r="4373" spans="29:47" x14ac:dyDescent="0.2">
      <c r="AC4373" s="50">
        <v>-6.2900000000086997</v>
      </c>
      <c r="AU4373" s="201">
        <v>0.43709999999999999</v>
      </c>
    </row>
    <row r="4374" spans="29:47" x14ac:dyDescent="0.2">
      <c r="AC4374" s="50">
        <v>-6.2800000000087</v>
      </c>
      <c r="AU4374" s="201">
        <v>0.43719999999999998</v>
      </c>
    </row>
    <row r="4375" spans="29:47" x14ac:dyDescent="0.2">
      <c r="AC4375" s="50">
        <v>-6.2700000000087002</v>
      </c>
      <c r="AU4375" s="201">
        <v>0.43730000000000002</v>
      </c>
    </row>
    <row r="4376" spans="29:47" x14ac:dyDescent="0.2">
      <c r="AC4376" s="50">
        <v>-6.2600000000087004</v>
      </c>
      <c r="AU4376" s="201">
        <v>0.43740000000000001</v>
      </c>
    </row>
    <row r="4377" spans="29:47" x14ac:dyDescent="0.2">
      <c r="AC4377" s="50">
        <v>-6.2500000000086997</v>
      </c>
      <c r="AU4377" s="201">
        <v>0.4375</v>
      </c>
    </row>
    <row r="4378" spans="29:47" x14ac:dyDescent="0.2">
      <c r="AC4378" s="50">
        <v>-6.2400000000086999</v>
      </c>
      <c r="AU4378" s="201">
        <v>0.43759999999999999</v>
      </c>
    </row>
    <row r="4379" spans="29:47" x14ac:dyDescent="0.2">
      <c r="AC4379" s="50">
        <v>-6.2300000000087001</v>
      </c>
      <c r="AU4379" s="201">
        <v>0.43769999999999998</v>
      </c>
    </row>
    <row r="4380" spans="29:47" x14ac:dyDescent="0.2">
      <c r="AC4380" s="50">
        <v>-6.2200000000087003</v>
      </c>
      <c r="AU4380" s="201">
        <v>0.43780000000000002</v>
      </c>
    </row>
    <row r="4381" spans="29:47" x14ac:dyDescent="0.2">
      <c r="AC4381" s="50">
        <v>-6.2100000000086997</v>
      </c>
      <c r="AU4381" s="201">
        <v>0.43790000000000001</v>
      </c>
    </row>
    <row r="4382" spans="29:47" x14ac:dyDescent="0.2">
      <c r="AC4382" s="50">
        <v>-6.2000000000086999</v>
      </c>
      <c r="AU4382" s="201">
        <v>0.438</v>
      </c>
    </row>
    <row r="4383" spans="29:47" x14ac:dyDescent="0.2">
      <c r="AC4383" s="50">
        <v>-6.1900000000087001</v>
      </c>
      <c r="AU4383" s="201">
        <v>0.43809999999999999</v>
      </c>
    </row>
    <row r="4384" spans="29:47" x14ac:dyDescent="0.2">
      <c r="AC4384" s="50">
        <v>-6.1800000000087003</v>
      </c>
      <c r="AU4384" s="201">
        <v>0.43819999999999998</v>
      </c>
    </row>
    <row r="4385" spans="29:47" x14ac:dyDescent="0.2">
      <c r="AC4385" s="50">
        <v>-6.1700000000086996</v>
      </c>
      <c r="AU4385" s="201">
        <v>0.43830000000000002</v>
      </c>
    </row>
    <row r="4386" spans="29:47" x14ac:dyDescent="0.2">
      <c r="AC4386" s="50">
        <v>-6.1600000000086998</v>
      </c>
      <c r="AU4386" s="201">
        <v>0.43840000000000001</v>
      </c>
    </row>
    <row r="4387" spans="29:47" x14ac:dyDescent="0.2">
      <c r="AC4387" s="50">
        <v>-6.1500000000087001</v>
      </c>
      <c r="AU4387" s="201">
        <v>0.4385</v>
      </c>
    </row>
    <row r="4388" spans="29:47" x14ac:dyDescent="0.2">
      <c r="AC4388" s="50">
        <v>-6.1400000000087003</v>
      </c>
      <c r="AU4388" s="201">
        <v>0.43859999999999999</v>
      </c>
    </row>
    <row r="4389" spans="29:47" x14ac:dyDescent="0.2">
      <c r="AC4389" s="50">
        <v>-6.1300000000086996</v>
      </c>
      <c r="AU4389" s="201">
        <v>0.43869999999999998</v>
      </c>
    </row>
    <row r="4390" spans="29:47" x14ac:dyDescent="0.2">
      <c r="AC4390" s="50">
        <v>-6.1200000000086998</v>
      </c>
      <c r="AU4390" s="201">
        <v>0.43880000000000002</v>
      </c>
    </row>
    <row r="4391" spans="29:47" x14ac:dyDescent="0.2">
      <c r="AC4391" s="50">
        <v>-6.1100000000087</v>
      </c>
      <c r="AU4391" s="201">
        <v>0.43890000000000001</v>
      </c>
    </row>
    <row r="4392" spans="29:47" x14ac:dyDescent="0.2">
      <c r="AC4392" s="50">
        <v>-6.1000000000087002</v>
      </c>
      <c r="AU4392" s="201">
        <v>0.439</v>
      </c>
    </row>
    <row r="4393" spans="29:47" x14ac:dyDescent="0.2">
      <c r="AC4393" s="50">
        <v>-6.0900000000086996</v>
      </c>
      <c r="AU4393" s="201">
        <v>0.43909999999999999</v>
      </c>
    </row>
    <row r="4394" spans="29:47" x14ac:dyDescent="0.2">
      <c r="AC4394" s="50">
        <v>-6.0800000000086998</v>
      </c>
      <c r="AU4394" s="201">
        <v>0.43919999999999998</v>
      </c>
    </row>
    <row r="4395" spans="29:47" x14ac:dyDescent="0.2">
      <c r="AC4395" s="50">
        <v>-6.0700000000087</v>
      </c>
      <c r="AU4395" s="201">
        <v>0.43930000000000002</v>
      </c>
    </row>
    <row r="4396" spans="29:47" x14ac:dyDescent="0.2">
      <c r="AC4396" s="50">
        <v>-6.0600000000087002</v>
      </c>
      <c r="AU4396" s="201">
        <v>0.43940000000000001</v>
      </c>
    </row>
    <row r="4397" spans="29:47" x14ac:dyDescent="0.2">
      <c r="AC4397" s="50">
        <v>-6.0500000000087004</v>
      </c>
      <c r="AU4397" s="201">
        <v>0.4395</v>
      </c>
    </row>
    <row r="4398" spans="29:47" x14ac:dyDescent="0.2">
      <c r="AC4398" s="50">
        <v>-6.0400000000086997</v>
      </c>
      <c r="AU4398" s="201">
        <v>0.43959999999999999</v>
      </c>
    </row>
    <row r="4399" spans="29:47" x14ac:dyDescent="0.2">
      <c r="AC4399" s="50">
        <v>-6.0300000000087</v>
      </c>
      <c r="AU4399" s="201">
        <v>0.43969999999999998</v>
      </c>
    </row>
    <row r="4400" spans="29:47" x14ac:dyDescent="0.2">
      <c r="AC4400" s="50">
        <v>-6.0200000000087002</v>
      </c>
      <c r="AU4400" s="201">
        <v>0.43980000000000002</v>
      </c>
    </row>
    <row r="4401" spans="29:47" x14ac:dyDescent="0.2">
      <c r="AC4401" s="50">
        <v>-6.0100000000087999</v>
      </c>
      <c r="AU4401" s="201">
        <v>0.43990000000000001</v>
      </c>
    </row>
    <row r="4402" spans="29:47" x14ac:dyDescent="0.2">
      <c r="AC4402" s="50">
        <v>-6.0000000000088001</v>
      </c>
      <c r="AU4402" s="201">
        <v>0.44</v>
      </c>
    </row>
    <row r="4403" spans="29:47" x14ac:dyDescent="0.2">
      <c r="AC4403" s="50">
        <v>-5.9900000000088003</v>
      </c>
      <c r="AU4403" s="201">
        <v>0.44009999999999999</v>
      </c>
    </row>
    <row r="4404" spans="29:47" x14ac:dyDescent="0.2">
      <c r="AC4404" s="50">
        <v>-5.9800000000087996</v>
      </c>
      <c r="AU4404" s="201">
        <v>0.44019999999999998</v>
      </c>
    </row>
    <row r="4405" spans="29:47" x14ac:dyDescent="0.2">
      <c r="AC4405" s="50">
        <v>-5.9700000000087998</v>
      </c>
      <c r="AU4405" s="201">
        <v>0.44030000000000002</v>
      </c>
    </row>
    <row r="4406" spans="29:47" x14ac:dyDescent="0.2">
      <c r="AC4406" s="50">
        <v>-5.9600000000088</v>
      </c>
      <c r="AU4406" s="201">
        <v>0.44040000000000001</v>
      </c>
    </row>
    <row r="4407" spans="29:47" x14ac:dyDescent="0.2">
      <c r="AC4407" s="50">
        <v>-5.9500000000088002</v>
      </c>
      <c r="AU4407" s="201">
        <v>0.4405</v>
      </c>
    </row>
    <row r="4408" spans="29:47" x14ac:dyDescent="0.2">
      <c r="AC4408" s="50">
        <v>-5.9400000000087996</v>
      </c>
      <c r="AU4408" s="201">
        <v>0.44059999999999999</v>
      </c>
    </row>
    <row r="4409" spans="29:47" x14ac:dyDescent="0.2">
      <c r="AC4409" s="50">
        <v>-5.9300000000087998</v>
      </c>
      <c r="AU4409" s="201">
        <v>0.44069999999999998</v>
      </c>
    </row>
    <row r="4410" spans="29:47" x14ac:dyDescent="0.2">
      <c r="AC4410" s="50">
        <v>-5.9200000000088</v>
      </c>
      <c r="AU4410" s="201">
        <v>0.44080000000000003</v>
      </c>
    </row>
    <row r="4411" spans="29:47" x14ac:dyDescent="0.2">
      <c r="AC4411" s="50">
        <v>-5.9100000000088002</v>
      </c>
      <c r="AU4411" s="201">
        <v>0.44090000000000001</v>
      </c>
    </row>
    <row r="4412" spans="29:47" x14ac:dyDescent="0.2">
      <c r="AC4412" s="50">
        <v>-5.9000000000088004</v>
      </c>
      <c r="AU4412" s="201">
        <v>0.441</v>
      </c>
    </row>
    <row r="4413" spans="29:47" x14ac:dyDescent="0.2">
      <c r="AC4413" s="50">
        <v>-5.8900000000087998</v>
      </c>
      <c r="AU4413" s="201">
        <v>0.44109999999999999</v>
      </c>
    </row>
    <row r="4414" spans="29:47" x14ac:dyDescent="0.2">
      <c r="AC4414" s="50">
        <v>-5.8800000000088</v>
      </c>
      <c r="AU4414" s="201">
        <v>0.44119999999999998</v>
      </c>
    </row>
    <row r="4415" spans="29:47" x14ac:dyDescent="0.2">
      <c r="AC4415" s="50">
        <v>-5.8700000000088002</v>
      </c>
      <c r="AU4415" s="201">
        <v>0.44130000000000003</v>
      </c>
    </row>
    <row r="4416" spans="29:47" x14ac:dyDescent="0.2">
      <c r="AC4416" s="50">
        <v>-5.8600000000088004</v>
      </c>
      <c r="AU4416" s="201">
        <v>0.44140000000000001</v>
      </c>
    </row>
    <row r="4417" spans="29:47" x14ac:dyDescent="0.2">
      <c r="AC4417" s="50">
        <v>-5.8500000000087997</v>
      </c>
      <c r="AU4417" s="201">
        <v>0.4415</v>
      </c>
    </row>
    <row r="4418" spans="29:47" x14ac:dyDescent="0.2">
      <c r="AC4418" s="50">
        <v>-5.8400000000087999</v>
      </c>
      <c r="AU4418" s="201">
        <v>0.44159999999999999</v>
      </c>
    </row>
    <row r="4419" spans="29:47" x14ac:dyDescent="0.2">
      <c r="AC4419" s="50">
        <v>-5.8300000000088001</v>
      </c>
      <c r="AU4419" s="201">
        <v>0.44169999999999998</v>
      </c>
    </row>
    <row r="4420" spans="29:47" x14ac:dyDescent="0.2">
      <c r="AC4420" s="50">
        <v>-5.8200000000088004</v>
      </c>
      <c r="AU4420" s="201">
        <v>0.44180000000000003</v>
      </c>
    </row>
    <row r="4421" spans="29:47" x14ac:dyDescent="0.2">
      <c r="AC4421" s="50">
        <v>-5.8100000000087997</v>
      </c>
      <c r="AU4421" s="201">
        <v>0.44190000000000002</v>
      </c>
    </row>
    <row r="4422" spans="29:47" x14ac:dyDescent="0.2">
      <c r="AC4422" s="50">
        <v>-5.8000000000087999</v>
      </c>
      <c r="AU4422" s="201">
        <v>0.442</v>
      </c>
    </row>
    <row r="4423" spans="29:47" x14ac:dyDescent="0.2">
      <c r="AC4423" s="50">
        <v>-5.7900000000088001</v>
      </c>
      <c r="AU4423" s="201">
        <v>0.44209999999999999</v>
      </c>
    </row>
    <row r="4424" spans="29:47" x14ac:dyDescent="0.2">
      <c r="AC4424" s="50">
        <v>-5.7800000000088003</v>
      </c>
      <c r="AU4424" s="201">
        <v>0.44219999999999998</v>
      </c>
    </row>
    <row r="4425" spans="29:47" x14ac:dyDescent="0.2">
      <c r="AC4425" s="50">
        <v>-5.7700000000087996</v>
      </c>
      <c r="AU4425" s="201">
        <v>0.44230000000000003</v>
      </c>
    </row>
    <row r="4426" spans="29:47" x14ac:dyDescent="0.2">
      <c r="AC4426" s="50">
        <v>-5.7600000000087999</v>
      </c>
      <c r="AU4426" s="201">
        <v>0.44240000000000002</v>
      </c>
    </row>
    <row r="4427" spans="29:47" x14ac:dyDescent="0.2">
      <c r="AC4427" s="50">
        <v>-5.7500000000088001</v>
      </c>
      <c r="AU4427" s="201">
        <v>0.4425</v>
      </c>
    </row>
    <row r="4428" spans="29:47" x14ac:dyDescent="0.2">
      <c r="AC4428" s="50">
        <v>-5.7400000000088003</v>
      </c>
      <c r="AU4428" s="201">
        <v>0.44259999999999999</v>
      </c>
    </row>
    <row r="4429" spans="29:47" x14ac:dyDescent="0.2">
      <c r="AC4429" s="50">
        <v>-5.7300000000087996</v>
      </c>
      <c r="AU4429" s="201">
        <v>0.44269999999999998</v>
      </c>
    </row>
    <row r="4430" spans="29:47" x14ac:dyDescent="0.2">
      <c r="AC4430" s="50">
        <v>-5.7200000000087998</v>
      </c>
      <c r="AU4430" s="201">
        <v>0.44280000000000003</v>
      </c>
    </row>
    <row r="4431" spans="29:47" x14ac:dyDescent="0.2">
      <c r="AC4431" s="50">
        <v>-5.7100000000088</v>
      </c>
      <c r="AU4431" s="201">
        <v>0.44290000000000002</v>
      </c>
    </row>
    <row r="4432" spans="29:47" x14ac:dyDescent="0.2">
      <c r="AC4432" s="50">
        <v>-5.7000000000088002</v>
      </c>
      <c r="AU4432" s="201">
        <v>0.443</v>
      </c>
    </row>
    <row r="4433" spans="29:47" x14ac:dyDescent="0.2">
      <c r="AC4433" s="50">
        <v>-5.6900000000087996</v>
      </c>
      <c r="AU4433" s="201">
        <v>0.44309999999999999</v>
      </c>
    </row>
    <row r="4434" spans="29:47" x14ac:dyDescent="0.2">
      <c r="AC4434" s="50">
        <v>-5.6800000000087998</v>
      </c>
      <c r="AU4434" s="201">
        <v>0.44319999999999998</v>
      </c>
    </row>
    <row r="4435" spans="29:47" x14ac:dyDescent="0.2">
      <c r="AC4435" s="50">
        <v>-5.6700000000088</v>
      </c>
      <c r="AU4435" s="201">
        <v>0.44330000000000003</v>
      </c>
    </row>
    <row r="4436" spans="29:47" x14ac:dyDescent="0.2">
      <c r="AC4436" s="50">
        <v>-5.6600000000088002</v>
      </c>
      <c r="AU4436" s="201">
        <v>0.44340000000000002</v>
      </c>
    </row>
    <row r="4437" spans="29:47" x14ac:dyDescent="0.2">
      <c r="AC4437" s="50">
        <v>-5.6500000000088004</v>
      </c>
      <c r="AU4437" s="201">
        <v>0.44350000000000001</v>
      </c>
    </row>
    <row r="4438" spans="29:47" x14ac:dyDescent="0.2">
      <c r="AC4438" s="50">
        <v>-5.6400000000087998</v>
      </c>
      <c r="AU4438" s="201">
        <v>0.44359999999999999</v>
      </c>
    </row>
    <row r="4439" spans="29:47" x14ac:dyDescent="0.2">
      <c r="AC4439" s="50">
        <v>-5.6300000000088</v>
      </c>
      <c r="AU4439" s="201">
        <v>0.44369999999999998</v>
      </c>
    </row>
    <row r="4440" spans="29:47" x14ac:dyDescent="0.2">
      <c r="AC4440" s="50">
        <v>-5.6200000000088002</v>
      </c>
      <c r="AU4440" s="201">
        <v>0.44379999999999997</v>
      </c>
    </row>
    <row r="4441" spans="29:47" x14ac:dyDescent="0.2">
      <c r="AC4441" s="50">
        <v>-5.6100000000088004</v>
      </c>
      <c r="AU4441" s="201">
        <v>0.44390000000000002</v>
      </c>
    </row>
    <row r="4442" spans="29:47" x14ac:dyDescent="0.2">
      <c r="AC4442" s="50">
        <v>-5.6000000000087997</v>
      </c>
      <c r="AU4442" s="201">
        <v>0.44400000000000001</v>
      </c>
    </row>
    <row r="4443" spans="29:47" x14ac:dyDescent="0.2">
      <c r="AC4443" s="50">
        <v>-5.5900000000087999</v>
      </c>
      <c r="AU4443" s="201">
        <v>0.44409999999999999</v>
      </c>
    </row>
    <row r="4444" spans="29:47" x14ac:dyDescent="0.2">
      <c r="AC4444" s="50">
        <v>-5.5800000000088001</v>
      </c>
      <c r="AU4444" s="201">
        <v>0.44419999999999998</v>
      </c>
    </row>
    <row r="4445" spans="29:47" x14ac:dyDescent="0.2">
      <c r="AC4445" s="50">
        <v>-5.5700000000088004</v>
      </c>
      <c r="AU4445" s="201">
        <v>0.44429999999999997</v>
      </c>
    </row>
    <row r="4446" spans="29:47" x14ac:dyDescent="0.2">
      <c r="AC4446" s="50">
        <v>-5.5600000000087997</v>
      </c>
      <c r="AU4446" s="201">
        <v>0.44440000000000002</v>
      </c>
    </row>
    <row r="4447" spans="29:47" x14ac:dyDescent="0.2">
      <c r="AC4447" s="50">
        <v>-5.5500000000087999</v>
      </c>
      <c r="AU4447" s="201">
        <v>0.44450000000000001</v>
      </c>
    </row>
    <row r="4448" spans="29:47" x14ac:dyDescent="0.2">
      <c r="AC4448" s="50">
        <v>-5.5400000000088001</v>
      </c>
      <c r="AU4448" s="201">
        <v>0.4446</v>
      </c>
    </row>
    <row r="4449" spans="29:47" x14ac:dyDescent="0.2">
      <c r="AC4449" s="50">
        <v>-5.5300000000088003</v>
      </c>
      <c r="AU4449" s="201">
        <v>0.44469999999999998</v>
      </c>
    </row>
    <row r="4450" spans="29:47" x14ac:dyDescent="0.2">
      <c r="AC4450" s="50">
        <v>-5.5200000000087996</v>
      </c>
      <c r="AU4450" s="201">
        <v>0.44479999999999997</v>
      </c>
    </row>
    <row r="4451" spans="29:47" x14ac:dyDescent="0.2">
      <c r="AC4451" s="50">
        <v>-5.5100000000089002</v>
      </c>
      <c r="AU4451" s="201">
        <v>0.44490000000000002</v>
      </c>
    </row>
    <row r="4452" spans="29:47" x14ac:dyDescent="0.2">
      <c r="AC4452" s="50">
        <v>-5.5000000000089004</v>
      </c>
      <c r="AU4452" s="201">
        <v>0.44500000000000001</v>
      </c>
    </row>
    <row r="4453" spans="29:47" x14ac:dyDescent="0.2">
      <c r="AC4453" s="50">
        <v>-5.4900000000088998</v>
      </c>
      <c r="AU4453" s="201">
        <v>0.4451</v>
      </c>
    </row>
    <row r="4454" spans="29:47" x14ac:dyDescent="0.2">
      <c r="AC4454" s="50">
        <v>-5.4800000000089</v>
      </c>
      <c r="AU4454" s="201">
        <v>0.44519999999999998</v>
      </c>
    </row>
    <row r="4455" spans="29:47" x14ac:dyDescent="0.2">
      <c r="AC4455" s="50">
        <v>-5.4700000000089002</v>
      </c>
      <c r="AU4455" s="201">
        <v>0.44529999999999997</v>
      </c>
    </row>
    <row r="4456" spans="29:47" x14ac:dyDescent="0.2">
      <c r="AC4456" s="50">
        <v>-5.4600000000089004</v>
      </c>
      <c r="AU4456" s="201">
        <v>0.44540000000000002</v>
      </c>
    </row>
    <row r="4457" spans="29:47" x14ac:dyDescent="0.2">
      <c r="AC4457" s="50">
        <v>-5.4500000000088997</v>
      </c>
      <c r="AU4457" s="201">
        <v>0.44550000000000001</v>
      </c>
    </row>
    <row r="4458" spans="29:47" x14ac:dyDescent="0.2">
      <c r="AC4458" s="50">
        <v>-5.4400000000088999</v>
      </c>
      <c r="AU4458" s="201">
        <v>0.4456</v>
      </c>
    </row>
    <row r="4459" spans="29:47" x14ac:dyDescent="0.2">
      <c r="AC4459" s="50">
        <v>-5.4300000000089002</v>
      </c>
      <c r="AU4459" s="201">
        <v>0.44569999999999999</v>
      </c>
    </row>
    <row r="4460" spans="29:47" x14ac:dyDescent="0.2">
      <c r="AC4460" s="50">
        <v>-5.4200000000089004</v>
      </c>
      <c r="AU4460" s="201">
        <v>0.44579999999999997</v>
      </c>
    </row>
    <row r="4461" spans="29:47" x14ac:dyDescent="0.2">
      <c r="AC4461" s="50">
        <v>-5.4100000000088997</v>
      </c>
      <c r="AU4461" s="201">
        <v>0.44590000000000002</v>
      </c>
    </row>
    <row r="4462" spans="29:47" x14ac:dyDescent="0.2">
      <c r="AC4462" s="50">
        <v>-5.4000000000088999</v>
      </c>
      <c r="AU4462" s="201">
        <v>0.44600000000000001</v>
      </c>
    </row>
    <row r="4463" spans="29:47" x14ac:dyDescent="0.2">
      <c r="AC4463" s="50">
        <v>-5.3900000000089001</v>
      </c>
      <c r="AU4463" s="201">
        <v>0.4461</v>
      </c>
    </row>
    <row r="4464" spans="29:47" x14ac:dyDescent="0.2">
      <c r="AC4464" s="50">
        <v>-5.3800000000089003</v>
      </c>
      <c r="AU4464" s="201">
        <v>0.44619999999999999</v>
      </c>
    </row>
    <row r="4465" spans="29:47" x14ac:dyDescent="0.2">
      <c r="AC4465" s="50">
        <v>-5.3700000000088997</v>
      </c>
      <c r="AU4465" s="201">
        <v>0.44629999999999997</v>
      </c>
    </row>
    <row r="4466" spans="29:47" x14ac:dyDescent="0.2">
      <c r="AC4466" s="50">
        <v>-5.3600000000088999</v>
      </c>
      <c r="AU4466" s="201">
        <v>0.44640000000000002</v>
      </c>
    </row>
    <row r="4467" spans="29:47" x14ac:dyDescent="0.2">
      <c r="AC4467" s="50">
        <v>-5.3500000000089001</v>
      </c>
      <c r="AU4467" s="201">
        <v>0.44650000000000001</v>
      </c>
    </row>
    <row r="4468" spans="29:47" x14ac:dyDescent="0.2">
      <c r="AC4468" s="50">
        <v>-5.3400000000089003</v>
      </c>
      <c r="AU4468" s="201">
        <v>0.4466</v>
      </c>
    </row>
    <row r="4469" spans="29:47" x14ac:dyDescent="0.2">
      <c r="AC4469" s="50">
        <v>-5.3300000000088996</v>
      </c>
      <c r="AU4469" s="201">
        <v>0.44669999999999999</v>
      </c>
    </row>
    <row r="4470" spans="29:47" x14ac:dyDescent="0.2">
      <c r="AC4470" s="50">
        <v>-5.3200000000088998</v>
      </c>
      <c r="AU4470" s="201">
        <v>0.44679999999999997</v>
      </c>
    </row>
    <row r="4471" spans="29:47" x14ac:dyDescent="0.2">
      <c r="AC4471" s="50">
        <v>-5.3100000000089</v>
      </c>
      <c r="AU4471" s="201">
        <v>0.44690000000000002</v>
      </c>
    </row>
    <row r="4472" spans="29:47" x14ac:dyDescent="0.2">
      <c r="AC4472" s="50">
        <v>-5.3000000000089003</v>
      </c>
      <c r="AU4472" s="201">
        <v>0.44700000000000001</v>
      </c>
    </row>
    <row r="4473" spans="29:47" x14ac:dyDescent="0.2">
      <c r="AC4473" s="50">
        <v>-5.2900000000088996</v>
      </c>
      <c r="AU4473" s="201">
        <v>0.4471</v>
      </c>
    </row>
    <row r="4474" spans="29:47" x14ac:dyDescent="0.2">
      <c r="AC4474" s="50">
        <v>-5.2800000000088998</v>
      </c>
      <c r="AU4474" s="201">
        <v>0.44719999999999999</v>
      </c>
    </row>
    <row r="4475" spans="29:47" x14ac:dyDescent="0.2">
      <c r="AC4475" s="50">
        <v>-5.2700000000089</v>
      </c>
      <c r="AU4475" s="201">
        <v>0.44729999999999998</v>
      </c>
    </row>
    <row r="4476" spans="29:47" x14ac:dyDescent="0.2">
      <c r="AC4476" s="50">
        <v>-5.2600000000089002</v>
      </c>
      <c r="AU4476" s="201">
        <v>0.44740000000000002</v>
      </c>
    </row>
    <row r="4477" spans="29:47" x14ac:dyDescent="0.2">
      <c r="AC4477" s="50">
        <v>-5.2500000000089004</v>
      </c>
      <c r="AU4477" s="201">
        <v>0.44750000000000001</v>
      </c>
    </row>
    <row r="4478" spans="29:47" x14ac:dyDescent="0.2">
      <c r="AC4478" s="50">
        <v>-5.2400000000088998</v>
      </c>
      <c r="AU4478" s="201">
        <v>0.4476</v>
      </c>
    </row>
    <row r="4479" spans="29:47" x14ac:dyDescent="0.2">
      <c r="AC4479" s="50">
        <v>-5.2300000000089</v>
      </c>
      <c r="AU4479" s="201">
        <v>0.44769999999999999</v>
      </c>
    </row>
    <row r="4480" spans="29:47" x14ac:dyDescent="0.2">
      <c r="AC4480" s="50">
        <v>-5.2200000000089002</v>
      </c>
      <c r="AU4480" s="201">
        <v>0.44779999999999998</v>
      </c>
    </row>
    <row r="4481" spans="29:47" x14ac:dyDescent="0.2">
      <c r="AC4481" s="50">
        <v>-5.2100000000089004</v>
      </c>
      <c r="AU4481" s="201">
        <v>0.44790000000000002</v>
      </c>
    </row>
    <row r="4482" spans="29:47" x14ac:dyDescent="0.2">
      <c r="AC4482" s="50">
        <v>-5.2000000000088997</v>
      </c>
      <c r="AU4482" s="201">
        <v>0.44800000000000001</v>
      </c>
    </row>
    <row r="4483" spans="29:47" x14ac:dyDescent="0.2">
      <c r="AC4483" s="50">
        <v>-5.1900000000088999</v>
      </c>
      <c r="AU4483" s="201">
        <v>0.4481</v>
      </c>
    </row>
    <row r="4484" spans="29:47" x14ac:dyDescent="0.2">
      <c r="AC4484" s="50">
        <v>-5.1800000000089002</v>
      </c>
      <c r="AU4484" s="201">
        <v>0.44819999999999999</v>
      </c>
    </row>
    <row r="4485" spans="29:47" x14ac:dyDescent="0.2">
      <c r="AC4485" s="50">
        <v>-5.1700000000089004</v>
      </c>
      <c r="AU4485" s="201">
        <v>0.44829999999999998</v>
      </c>
    </row>
    <row r="4486" spans="29:47" x14ac:dyDescent="0.2">
      <c r="AC4486" s="50">
        <v>-5.1600000000088997</v>
      </c>
      <c r="AU4486" s="201">
        <v>0.44840000000000002</v>
      </c>
    </row>
    <row r="4487" spans="29:47" x14ac:dyDescent="0.2">
      <c r="AC4487" s="50">
        <v>-5.1500000000088999</v>
      </c>
      <c r="AU4487" s="201">
        <v>0.44850000000000001</v>
      </c>
    </row>
    <row r="4488" spans="29:47" x14ac:dyDescent="0.2">
      <c r="AC4488" s="50">
        <v>-5.1400000000089001</v>
      </c>
      <c r="AU4488" s="201">
        <v>0.4486</v>
      </c>
    </row>
    <row r="4489" spans="29:47" x14ac:dyDescent="0.2">
      <c r="AC4489" s="50">
        <v>-5.1300000000089003</v>
      </c>
      <c r="AU4489" s="201">
        <v>0.44869999999999999</v>
      </c>
    </row>
    <row r="4490" spans="29:47" x14ac:dyDescent="0.2">
      <c r="AC4490" s="50">
        <v>-5.1200000000088997</v>
      </c>
      <c r="AU4490" s="201">
        <v>0.44879999999999998</v>
      </c>
    </row>
    <row r="4491" spans="29:47" x14ac:dyDescent="0.2">
      <c r="AC4491" s="50">
        <v>-5.1100000000088999</v>
      </c>
      <c r="AU4491" s="201">
        <v>0.44890000000000002</v>
      </c>
    </row>
    <row r="4492" spans="29:47" x14ac:dyDescent="0.2">
      <c r="AC4492" s="50">
        <v>-5.1000000000089001</v>
      </c>
      <c r="AU4492" s="201">
        <v>0.44900000000000001</v>
      </c>
    </row>
    <row r="4493" spans="29:47" x14ac:dyDescent="0.2">
      <c r="AC4493" s="50">
        <v>-5.0900000000089003</v>
      </c>
      <c r="AU4493" s="201">
        <v>0.4491</v>
      </c>
    </row>
    <row r="4494" spans="29:47" x14ac:dyDescent="0.2">
      <c r="AC4494" s="50">
        <v>-5.0800000000088996</v>
      </c>
      <c r="AU4494" s="201">
        <v>0.44919999999999999</v>
      </c>
    </row>
    <row r="4495" spans="29:47" x14ac:dyDescent="0.2">
      <c r="AC4495" s="50">
        <v>-5.0700000000088998</v>
      </c>
      <c r="AU4495" s="201">
        <v>0.44929999999999998</v>
      </c>
    </row>
    <row r="4496" spans="29:47" x14ac:dyDescent="0.2">
      <c r="AC4496" s="50">
        <v>-5.0600000000089</v>
      </c>
      <c r="AU4496" s="201">
        <v>0.44940000000000002</v>
      </c>
    </row>
    <row r="4497" spans="29:47" x14ac:dyDescent="0.2">
      <c r="AC4497" s="50">
        <v>-5.0500000000089003</v>
      </c>
      <c r="AU4497" s="201">
        <v>0.44950000000000001</v>
      </c>
    </row>
    <row r="4498" spans="29:47" x14ac:dyDescent="0.2">
      <c r="AC4498" s="50">
        <v>-5.0400000000088996</v>
      </c>
      <c r="AU4498" s="201">
        <v>0.4496</v>
      </c>
    </row>
    <row r="4499" spans="29:47" x14ac:dyDescent="0.2">
      <c r="AC4499" s="50">
        <v>-5.0300000000088998</v>
      </c>
      <c r="AU4499" s="201">
        <v>0.44969999999999999</v>
      </c>
    </row>
    <row r="4500" spans="29:47" x14ac:dyDescent="0.2">
      <c r="AC4500" s="50">
        <v>-5.0200000000089</v>
      </c>
      <c r="AU4500" s="201">
        <v>0.44979999999999998</v>
      </c>
    </row>
    <row r="4501" spans="29:47" x14ac:dyDescent="0.2">
      <c r="AC4501" s="50">
        <v>-5.0100000000089997</v>
      </c>
      <c r="AU4501" s="201">
        <v>0.44990000000000002</v>
      </c>
    </row>
    <row r="4502" spans="29:47" x14ac:dyDescent="0.2">
      <c r="AC4502" s="50">
        <v>-5.0000000000089999</v>
      </c>
      <c r="AU4502" s="201">
        <v>0.45</v>
      </c>
    </row>
    <row r="4503" spans="29:47" x14ac:dyDescent="0.2">
      <c r="AC4503" s="50">
        <v>-4.9900000000090001</v>
      </c>
      <c r="AU4503" s="201">
        <v>0.4501</v>
      </c>
    </row>
    <row r="4504" spans="29:47" x14ac:dyDescent="0.2">
      <c r="AC4504" s="50">
        <v>-4.9800000000090003</v>
      </c>
      <c r="AU4504" s="201">
        <v>0.45019999999999999</v>
      </c>
    </row>
    <row r="4505" spans="29:47" x14ac:dyDescent="0.2">
      <c r="AC4505" s="50">
        <v>-4.9700000000089997</v>
      </c>
      <c r="AU4505" s="201">
        <v>0.45029999999999998</v>
      </c>
    </row>
    <row r="4506" spans="29:47" x14ac:dyDescent="0.2">
      <c r="AC4506" s="50">
        <v>-4.9600000000089999</v>
      </c>
      <c r="AU4506" s="201">
        <v>0.45040000000000002</v>
      </c>
    </row>
    <row r="4507" spans="29:47" x14ac:dyDescent="0.2">
      <c r="AC4507" s="50">
        <v>-4.9500000000090001</v>
      </c>
      <c r="AU4507" s="201">
        <v>0.45050000000000001</v>
      </c>
    </row>
    <row r="4508" spans="29:47" x14ac:dyDescent="0.2">
      <c r="AC4508" s="50">
        <v>-4.9400000000090003</v>
      </c>
      <c r="AU4508" s="201">
        <v>0.4506</v>
      </c>
    </row>
    <row r="4509" spans="29:47" x14ac:dyDescent="0.2">
      <c r="AC4509" s="50">
        <v>-4.9300000000089996</v>
      </c>
      <c r="AU4509" s="201">
        <v>0.45069999999999999</v>
      </c>
    </row>
    <row r="4510" spans="29:47" x14ac:dyDescent="0.2">
      <c r="AC4510" s="50">
        <v>-4.9200000000089998</v>
      </c>
      <c r="AU4510" s="201">
        <v>0.45079999999999998</v>
      </c>
    </row>
    <row r="4511" spans="29:47" x14ac:dyDescent="0.2">
      <c r="AC4511" s="50">
        <v>-4.9100000000090001</v>
      </c>
      <c r="AU4511" s="201">
        <v>0.45090000000000002</v>
      </c>
    </row>
    <row r="4512" spans="29:47" x14ac:dyDescent="0.2">
      <c r="AC4512" s="50">
        <v>-4.9000000000090003</v>
      </c>
      <c r="AU4512" s="201">
        <v>0.45100000000000001</v>
      </c>
    </row>
    <row r="4513" spans="29:47" x14ac:dyDescent="0.2">
      <c r="AC4513" s="50">
        <v>-4.8900000000089996</v>
      </c>
      <c r="AU4513" s="201">
        <v>0.4511</v>
      </c>
    </row>
    <row r="4514" spans="29:47" x14ac:dyDescent="0.2">
      <c r="AC4514" s="50">
        <v>-4.8800000000089998</v>
      </c>
      <c r="AU4514" s="201">
        <v>0.45119999999999999</v>
      </c>
    </row>
    <row r="4515" spans="29:47" x14ac:dyDescent="0.2">
      <c r="AC4515" s="50">
        <v>-4.870000000009</v>
      </c>
      <c r="AU4515" s="201">
        <v>0.45129999999999998</v>
      </c>
    </row>
    <row r="4516" spans="29:47" x14ac:dyDescent="0.2">
      <c r="AC4516" s="50">
        <v>-4.8600000000090002</v>
      </c>
      <c r="AU4516" s="201">
        <v>0.45140000000000002</v>
      </c>
    </row>
    <row r="4517" spans="29:47" x14ac:dyDescent="0.2">
      <c r="AC4517" s="50">
        <v>-4.8500000000089996</v>
      </c>
      <c r="AU4517" s="201">
        <v>0.45150000000000001</v>
      </c>
    </row>
    <row r="4518" spans="29:47" x14ac:dyDescent="0.2">
      <c r="AC4518" s="50">
        <v>-4.8400000000089998</v>
      </c>
      <c r="AU4518" s="201">
        <v>0.4516</v>
      </c>
    </row>
    <row r="4519" spans="29:47" x14ac:dyDescent="0.2">
      <c r="AC4519" s="50">
        <v>-4.830000000009</v>
      </c>
      <c r="AU4519" s="201">
        <v>0.45169999999999999</v>
      </c>
    </row>
    <row r="4520" spans="29:47" x14ac:dyDescent="0.2">
      <c r="AC4520" s="50">
        <v>-4.8200000000090002</v>
      </c>
      <c r="AU4520" s="201">
        <v>0.45179999999999998</v>
      </c>
    </row>
    <row r="4521" spans="29:47" x14ac:dyDescent="0.2">
      <c r="AC4521" s="50">
        <v>-4.8100000000090004</v>
      </c>
      <c r="AU4521" s="201">
        <v>0.45190000000000002</v>
      </c>
    </row>
    <row r="4522" spans="29:47" x14ac:dyDescent="0.2">
      <c r="AC4522" s="50">
        <v>-4.8000000000089997</v>
      </c>
      <c r="AU4522" s="201">
        <v>0.45200000000000001</v>
      </c>
    </row>
    <row r="4523" spans="29:47" x14ac:dyDescent="0.2">
      <c r="AC4523" s="50">
        <v>-4.7900000000089999</v>
      </c>
      <c r="AU4523" s="201">
        <v>0.4521</v>
      </c>
    </row>
    <row r="4524" spans="29:47" x14ac:dyDescent="0.2">
      <c r="AC4524" s="50">
        <v>-4.7800000000090002</v>
      </c>
      <c r="AU4524" s="201">
        <v>0.45219999999999999</v>
      </c>
    </row>
    <row r="4525" spans="29:47" x14ac:dyDescent="0.2">
      <c r="AC4525" s="50">
        <v>-4.7700000000090004</v>
      </c>
      <c r="AU4525" s="201">
        <v>0.45229999999999998</v>
      </c>
    </row>
    <row r="4526" spans="29:47" x14ac:dyDescent="0.2">
      <c r="AC4526" s="50">
        <v>-4.7600000000089997</v>
      </c>
      <c r="AU4526" s="201">
        <v>0.45240000000000002</v>
      </c>
    </row>
    <row r="4527" spans="29:47" x14ac:dyDescent="0.2">
      <c r="AC4527" s="50">
        <v>-4.7500000000089999</v>
      </c>
      <c r="AU4527" s="201">
        <v>0.45250000000000001</v>
      </c>
    </row>
    <row r="4528" spans="29:47" x14ac:dyDescent="0.2">
      <c r="AC4528" s="50">
        <v>-4.7400000000090001</v>
      </c>
      <c r="AU4528" s="201">
        <v>0.4526</v>
      </c>
    </row>
    <row r="4529" spans="29:47" x14ac:dyDescent="0.2">
      <c r="AC4529" s="50">
        <v>-4.7300000000090003</v>
      </c>
      <c r="AU4529" s="201">
        <v>0.45269999999999999</v>
      </c>
    </row>
    <row r="4530" spans="29:47" x14ac:dyDescent="0.2">
      <c r="AC4530" s="50">
        <v>-4.7200000000089997</v>
      </c>
      <c r="AU4530" s="201">
        <v>0.45279999999999998</v>
      </c>
    </row>
    <row r="4531" spans="29:47" x14ac:dyDescent="0.2">
      <c r="AC4531" s="50">
        <v>-4.7100000000089999</v>
      </c>
      <c r="AU4531" s="201">
        <v>0.45290000000000002</v>
      </c>
    </row>
    <row r="4532" spans="29:47" x14ac:dyDescent="0.2">
      <c r="AC4532" s="50">
        <v>-4.7000000000090001</v>
      </c>
      <c r="AU4532" s="201">
        <v>0.45300000000000001</v>
      </c>
    </row>
    <row r="4533" spans="29:47" x14ac:dyDescent="0.2">
      <c r="AC4533" s="50">
        <v>-4.6900000000090003</v>
      </c>
      <c r="AU4533" s="201">
        <v>0.4531</v>
      </c>
    </row>
    <row r="4534" spans="29:47" x14ac:dyDescent="0.2">
      <c r="AC4534" s="50">
        <v>-4.6800000000089996</v>
      </c>
      <c r="AU4534" s="201">
        <v>0.45319999999999999</v>
      </c>
    </row>
    <row r="4535" spans="29:47" x14ac:dyDescent="0.2">
      <c r="AC4535" s="50">
        <v>-4.6700000000089998</v>
      </c>
      <c r="AU4535" s="201">
        <v>0.45329999999999998</v>
      </c>
    </row>
    <row r="4536" spans="29:47" x14ac:dyDescent="0.2">
      <c r="AC4536" s="50">
        <v>-4.6600000000090001</v>
      </c>
      <c r="AU4536" s="201">
        <v>0.45340000000000003</v>
      </c>
    </row>
    <row r="4537" spans="29:47" x14ac:dyDescent="0.2">
      <c r="AC4537" s="50">
        <v>-4.6500000000090003</v>
      </c>
      <c r="AU4537" s="201">
        <v>0.45350000000000001</v>
      </c>
    </row>
    <row r="4538" spans="29:47" x14ac:dyDescent="0.2">
      <c r="AC4538" s="50">
        <v>-4.6400000000089996</v>
      </c>
      <c r="AU4538" s="201">
        <v>0.4536</v>
      </c>
    </row>
    <row r="4539" spans="29:47" x14ac:dyDescent="0.2">
      <c r="AC4539" s="50">
        <v>-4.6300000000089998</v>
      </c>
      <c r="AU4539" s="201">
        <v>0.45369999999999999</v>
      </c>
    </row>
    <row r="4540" spans="29:47" x14ac:dyDescent="0.2">
      <c r="AC4540" s="50">
        <v>-4.620000000009</v>
      </c>
      <c r="AU4540" s="201">
        <v>0.45379999999999998</v>
      </c>
    </row>
    <row r="4541" spans="29:47" x14ac:dyDescent="0.2">
      <c r="AC4541" s="50">
        <v>-4.6100000000090002</v>
      </c>
      <c r="AU4541" s="201">
        <v>0.45390000000000003</v>
      </c>
    </row>
    <row r="4542" spans="29:47" x14ac:dyDescent="0.2">
      <c r="AC4542" s="50">
        <v>-4.6000000000089996</v>
      </c>
      <c r="AU4542" s="201">
        <v>0.45400000000000001</v>
      </c>
    </row>
    <row r="4543" spans="29:47" x14ac:dyDescent="0.2">
      <c r="AC4543" s="50">
        <v>-4.5900000000089998</v>
      </c>
      <c r="AU4543" s="201">
        <v>0.4541</v>
      </c>
    </row>
    <row r="4544" spans="29:47" x14ac:dyDescent="0.2">
      <c r="AC4544" s="50">
        <v>-4.580000000009</v>
      </c>
      <c r="AU4544" s="201">
        <v>0.45419999999999999</v>
      </c>
    </row>
    <row r="4545" spans="29:47" x14ac:dyDescent="0.2">
      <c r="AC4545" s="50">
        <v>-4.5700000000090002</v>
      </c>
      <c r="AU4545" s="201">
        <v>0.45429999999999998</v>
      </c>
    </row>
    <row r="4546" spans="29:47" x14ac:dyDescent="0.2">
      <c r="AC4546" s="50">
        <v>-4.5600000000090004</v>
      </c>
      <c r="AU4546" s="201">
        <v>0.45440000000000003</v>
      </c>
    </row>
    <row r="4547" spans="29:47" x14ac:dyDescent="0.2">
      <c r="AC4547" s="50">
        <v>-4.5500000000089997</v>
      </c>
      <c r="AU4547" s="201">
        <v>0.45450000000000002</v>
      </c>
    </row>
    <row r="4548" spans="29:47" x14ac:dyDescent="0.2">
      <c r="AC4548" s="50">
        <v>-4.5400000000089999</v>
      </c>
      <c r="AU4548" s="201">
        <v>0.4546</v>
      </c>
    </row>
    <row r="4549" spans="29:47" x14ac:dyDescent="0.2">
      <c r="AC4549" s="50">
        <v>-4.5300000000090002</v>
      </c>
      <c r="AU4549" s="201">
        <v>0.45469999999999999</v>
      </c>
    </row>
    <row r="4550" spans="29:47" x14ac:dyDescent="0.2">
      <c r="AC4550" s="50">
        <v>-4.5200000000090004</v>
      </c>
      <c r="AU4550" s="201">
        <v>0.45479999999999998</v>
      </c>
    </row>
    <row r="4551" spans="29:47" x14ac:dyDescent="0.2">
      <c r="AC4551" s="50">
        <v>-4.5100000000091001</v>
      </c>
      <c r="AU4551" s="201">
        <v>0.45490000000000003</v>
      </c>
    </row>
    <row r="4552" spans="29:47" x14ac:dyDescent="0.2">
      <c r="AC4552" s="50">
        <v>-4.5000000000091003</v>
      </c>
      <c r="AU4552" s="201">
        <v>0.45500000000000002</v>
      </c>
    </row>
    <row r="4553" spans="29:47" x14ac:dyDescent="0.2">
      <c r="AC4553" s="50">
        <v>-4.4900000000090996</v>
      </c>
      <c r="AU4553" s="201">
        <v>0.4551</v>
      </c>
    </row>
    <row r="4554" spans="29:47" x14ac:dyDescent="0.2">
      <c r="AC4554" s="50">
        <v>-4.4800000000090998</v>
      </c>
      <c r="AU4554" s="201">
        <v>0.45519999999999999</v>
      </c>
    </row>
    <row r="4555" spans="29:47" x14ac:dyDescent="0.2">
      <c r="AC4555" s="50">
        <v>-4.4700000000091</v>
      </c>
      <c r="AU4555" s="201">
        <v>0.45529999999999998</v>
      </c>
    </row>
    <row r="4556" spans="29:47" x14ac:dyDescent="0.2">
      <c r="AC4556" s="50">
        <v>-4.4600000000091002</v>
      </c>
      <c r="AU4556" s="201">
        <v>0.45540000000000003</v>
      </c>
    </row>
    <row r="4557" spans="29:47" x14ac:dyDescent="0.2">
      <c r="AC4557" s="50">
        <v>-4.4500000000090996</v>
      </c>
      <c r="AU4557" s="201">
        <v>0.45550000000000002</v>
      </c>
    </row>
    <row r="4558" spans="29:47" x14ac:dyDescent="0.2">
      <c r="AC4558" s="50">
        <v>-4.4400000000090998</v>
      </c>
      <c r="AU4558" s="201">
        <v>0.4556</v>
      </c>
    </row>
    <row r="4559" spans="29:47" x14ac:dyDescent="0.2">
      <c r="AC4559" s="50">
        <v>-4.4300000000091</v>
      </c>
      <c r="AU4559" s="201">
        <v>0.45569999999999999</v>
      </c>
    </row>
    <row r="4560" spans="29:47" x14ac:dyDescent="0.2">
      <c r="AC4560" s="50">
        <v>-4.4200000000091002</v>
      </c>
      <c r="AU4560" s="201">
        <v>0.45579999999999998</v>
      </c>
    </row>
    <row r="4561" spans="29:47" x14ac:dyDescent="0.2">
      <c r="AC4561" s="50">
        <v>-4.4100000000091004</v>
      </c>
      <c r="AU4561" s="201">
        <v>0.45590000000000003</v>
      </c>
    </row>
    <row r="4562" spans="29:47" x14ac:dyDescent="0.2">
      <c r="AC4562" s="50">
        <v>-4.4000000000090997</v>
      </c>
      <c r="AU4562" s="201">
        <v>0.45600000000000002</v>
      </c>
    </row>
    <row r="4563" spans="29:47" x14ac:dyDescent="0.2">
      <c r="AC4563" s="50">
        <v>-4.3900000000091</v>
      </c>
      <c r="AU4563" s="201">
        <v>0.45610000000000001</v>
      </c>
    </row>
    <row r="4564" spans="29:47" x14ac:dyDescent="0.2">
      <c r="AC4564" s="50">
        <v>-4.3800000000091002</v>
      </c>
      <c r="AU4564" s="201">
        <v>0.45619999999999999</v>
      </c>
    </row>
    <row r="4565" spans="29:47" x14ac:dyDescent="0.2">
      <c r="AC4565" s="50">
        <v>-4.3700000000091004</v>
      </c>
      <c r="AU4565" s="201">
        <v>0.45629999999999998</v>
      </c>
    </row>
    <row r="4566" spans="29:47" x14ac:dyDescent="0.2">
      <c r="AC4566" s="50">
        <v>-4.3600000000090997</v>
      </c>
      <c r="AU4566" s="201">
        <v>0.45639999999999997</v>
      </c>
    </row>
    <row r="4567" spans="29:47" x14ac:dyDescent="0.2">
      <c r="AC4567" s="50">
        <v>-4.3500000000090999</v>
      </c>
      <c r="AU4567" s="201">
        <v>0.45650000000000002</v>
      </c>
    </row>
    <row r="4568" spans="29:47" x14ac:dyDescent="0.2">
      <c r="AC4568" s="50">
        <v>-4.3400000000091001</v>
      </c>
      <c r="AU4568" s="201">
        <v>0.45660000000000001</v>
      </c>
    </row>
    <row r="4569" spans="29:47" x14ac:dyDescent="0.2">
      <c r="AC4569" s="50">
        <v>-4.3300000000091003</v>
      </c>
      <c r="AU4569" s="201">
        <v>0.45669999999999999</v>
      </c>
    </row>
    <row r="4570" spans="29:47" x14ac:dyDescent="0.2">
      <c r="AC4570" s="50">
        <v>-4.3200000000090997</v>
      </c>
      <c r="AU4570" s="201">
        <v>0.45679999999999998</v>
      </c>
    </row>
    <row r="4571" spans="29:47" x14ac:dyDescent="0.2">
      <c r="AC4571" s="50">
        <v>-4.3100000000090999</v>
      </c>
      <c r="AU4571" s="201">
        <v>0.45689999999999997</v>
      </c>
    </row>
    <row r="4572" spans="29:47" x14ac:dyDescent="0.2">
      <c r="AC4572" s="50">
        <v>-4.3000000000091001</v>
      </c>
      <c r="AU4572" s="201">
        <v>0.45700000000000002</v>
      </c>
    </row>
    <row r="4573" spans="29:47" x14ac:dyDescent="0.2">
      <c r="AC4573" s="50">
        <v>-4.2900000000091003</v>
      </c>
      <c r="AU4573" s="201">
        <v>0.45710000000000001</v>
      </c>
    </row>
    <row r="4574" spans="29:47" x14ac:dyDescent="0.2">
      <c r="AC4574" s="50">
        <v>-4.2800000000090996</v>
      </c>
      <c r="AU4574" s="201">
        <v>0.4572</v>
      </c>
    </row>
    <row r="4575" spans="29:47" x14ac:dyDescent="0.2">
      <c r="AC4575" s="50">
        <v>-4.2700000000090998</v>
      </c>
      <c r="AU4575" s="201">
        <v>0.45729999999999998</v>
      </c>
    </row>
    <row r="4576" spans="29:47" x14ac:dyDescent="0.2">
      <c r="AC4576" s="50">
        <v>-4.2600000000091001</v>
      </c>
      <c r="AU4576" s="201">
        <v>0.45739999999999997</v>
      </c>
    </row>
    <row r="4577" spans="29:47" x14ac:dyDescent="0.2">
      <c r="AC4577" s="50">
        <v>-4.2500000000091003</v>
      </c>
      <c r="AU4577" s="201">
        <v>0.45750000000000002</v>
      </c>
    </row>
    <row r="4578" spans="29:47" x14ac:dyDescent="0.2">
      <c r="AC4578" s="50">
        <v>-4.2400000000090996</v>
      </c>
      <c r="AU4578" s="201">
        <v>0.45760000000000001</v>
      </c>
    </row>
    <row r="4579" spans="29:47" x14ac:dyDescent="0.2">
      <c r="AC4579" s="50">
        <v>-4.2300000000090998</v>
      </c>
      <c r="AU4579" s="201">
        <v>0.4577</v>
      </c>
    </row>
    <row r="4580" spans="29:47" x14ac:dyDescent="0.2">
      <c r="AC4580" s="50">
        <v>-4.2200000000091</v>
      </c>
      <c r="AU4580" s="201">
        <v>0.45779999999999998</v>
      </c>
    </row>
    <row r="4581" spans="29:47" x14ac:dyDescent="0.2">
      <c r="AC4581" s="50">
        <v>-4.2100000000091002</v>
      </c>
      <c r="AU4581" s="201">
        <v>0.45789999999999997</v>
      </c>
    </row>
    <row r="4582" spans="29:47" x14ac:dyDescent="0.2">
      <c r="AC4582" s="50">
        <v>-4.2000000000090996</v>
      </c>
      <c r="AU4582" s="201">
        <v>0.45800000000000002</v>
      </c>
    </row>
    <row r="4583" spans="29:47" x14ac:dyDescent="0.2">
      <c r="AC4583" s="50">
        <v>-4.1900000000090998</v>
      </c>
      <c r="AU4583" s="201">
        <v>0.45810000000000001</v>
      </c>
    </row>
    <row r="4584" spans="29:47" x14ac:dyDescent="0.2">
      <c r="AC4584" s="50">
        <v>-4.1800000000091</v>
      </c>
      <c r="AU4584" s="201">
        <v>0.4582</v>
      </c>
    </row>
    <row r="4585" spans="29:47" x14ac:dyDescent="0.2">
      <c r="AC4585" s="50">
        <v>-4.1700000000091002</v>
      </c>
      <c r="AU4585" s="201">
        <v>0.45829999999999999</v>
      </c>
    </row>
    <row r="4586" spans="29:47" x14ac:dyDescent="0.2">
      <c r="AC4586" s="50">
        <v>-4.1600000000091004</v>
      </c>
      <c r="AU4586" s="201">
        <v>0.45839999999999997</v>
      </c>
    </row>
    <row r="4587" spans="29:47" x14ac:dyDescent="0.2">
      <c r="AC4587" s="50">
        <v>-4.1500000000090997</v>
      </c>
      <c r="AU4587" s="201">
        <v>0.45850000000000002</v>
      </c>
    </row>
    <row r="4588" spans="29:47" x14ac:dyDescent="0.2">
      <c r="AC4588" s="50">
        <v>-4.1400000000091</v>
      </c>
      <c r="AU4588" s="201">
        <v>0.45860000000000001</v>
      </c>
    </row>
    <row r="4589" spans="29:47" x14ac:dyDescent="0.2">
      <c r="AC4589" s="50">
        <v>-4.1300000000091002</v>
      </c>
      <c r="AU4589" s="201">
        <v>0.4587</v>
      </c>
    </row>
    <row r="4590" spans="29:47" x14ac:dyDescent="0.2">
      <c r="AC4590" s="50">
        <v>-4.1200000000091004</v>
      </c>
      <c r="AU4590" s="201">
        <v>0.45879999999999999</v>
      </c>
    </row>
    <row r="4591" spans="29:47" x14ac:dyDescent="0.2">
      <c r="AC4591" s="50">
        <v>-4.1100000000090997</v>
      </c>
      <c r="AU4591" s="201">
        <v>0.45889999999999997</v>
      </c>
    </row>
    <row r="4592" spans="29:47" x14ac:dyDescent="0.2">
      <c r="AC4592" s="50">
        <v>-4.1000000000090999</v>
      </c>
      <c r="AU4592" s="201">
        <v>0.45900000000000002</v>
      </c>
    </row>
    <row r="4593" spans="29:47" x14ac:dyDescent="0.2">
      <c r="AC4593" s="50">
        <v>-4.0900000000091001</v>
      </c>
      <c r="AU4593" s="201">
        <v>0.45910000000000001</v>
      </c>
    </row>
    <row r="4594" spans="29:47" x14ac:dyDescent="0.2">
      <c r="AC4594" s="50">
        <v>-4.0800000000091003</v>
      </c>
      <c r="AU4594" s="201">
        <v>0.4592</v>
      </c>
    </row>
    <row r="4595" spans="29:47" x14ac:dyDescent="0.2">
      <c r="AC4595" s="50">
        <v>-4.0700000000090997</v>
      </c>
      <c r="AU4595" s="201">
        <v>0.45929999999999999</v>
      </c>
    </row>
    <row r="4596" spans="29:47" x14ac:dyDescent="0.2">
      <c r="AC4596" s="50">
        <v>-4.0600000000090999</v>
      </c>
      <c r="AU4596" s="201">
        <v>0.45939999999999998</v>
      </c>
    </row>
    <row r="4597" spans="29:47" x14ac:dyDescent="0.2">
      <c r="AC4597" s="50">
        <v>-4.0500000000091001</v>
      </c>
      <c r="AU4597" s="201">
        <v>0.45950000000000002</v>
      </c>
    </row>
    <row r="4598" spans="29:47" x14ac:dyDescent="0.2">
      <c r="AC4598" s="50">
        <v>-4.0400000000091003</v>
      </c>
      <c r="AU4598" s="201">
        <v>0.45960000000000001</v>
      </c>
    </row>
    <row r="4599" spans="29:47" x14ac:dyDescent="0.2">
      <c r="AC4599" s="50">
        <v>-4.0300000000090996</v>
      </c>
      <c r="AU4599" s="201">
        <v>0.4597</v>
      </c>
    </row>
    <row r="4600" spans="29:47" x14ac:dyDescent="0.2">
      <c r="AC4600" s="50">
        <v>-4.0200000000090998</v>
      </c>
      <c r="AU4600" s="201">
        <v>0.45979999999999999</v>
      </c>
    </row>
    <row r="4601" spans="29:47" x14ac:dyDescent="0.2">
      <c r="AC4601" s="50">
        <v>-4.0100000000091001</v>
      </c>
      <c r="AU4601" s="201">
        <v>0.45989999999999998</v>
      </c>
    </row>
    <row r="4602" spans="29:47" x14ac:dyDescent="0.2">
      <c r="AC4602" s="50">
        <v>-4.0000000000091998</v>
      </c>
      <c r="AU4602" s="201">
        <v>0.46</v>
      </c>
    </row>
    <row r="4603" spans="29:47" x14ac:dyDescent="0.2">
      <c r="AC4603" s="50">
        <v>-3.9900000000092</v>
      </c>
      <c r="AU4603" s="201">
        <v>0.46010000000000001</v>
      </c>
    </row>
    <row r="4604" spans="29:47" x14ac:dyDescent="0.2">
      <c r="AC4604" s="50">
        <v>-3.9800000000092002</v>
      </c>
      <c r="AU4604" s="201">
        <v>0.4602</v>
      </c>
    </row>
    <row r="4605" spans="29:47" x14ac:dyDescent="0.2">
      <c r="AC4605" s="50">
        <v>-3.9700000000091999</v>
      </c>
      <c r="AU4605" s="201">
        <v>0.46029999999999999</v>
      </c>
    </row>
    <row r="4606" spans="29:47" x14ac:dyDescent="0.2">
      <c r="AC4606" s="50">
        <v>-3.9600000000092002</v>
      </c>
      <c r="AU4606" s="201">
        <v>0.46039999999999998</v>
      </c>
    </row>
    <row r="4607" spans="29:47" x14ac:dyDescent="0.2">
      <c r="AC4607" s="50">
        <v>-3.9500000000091999</v>
      </c>
      <c r="AU4607" s="201">
        <v>0.46050000000000002</v>
      </c>
    </row>
    <row r="4608" spans="29:47" x14ac:dyDescent="0.2">
      <c r="AC4608" s="50">
        <v>-3.9400000000092001</v>
      </c>
      <c r="AU4608" s="201">
        <v>0.46060000000000001</v>
      </c>
    </row>
    <row r="4609" spans="29:47" x14ac:dyDescent="0.2">
      <c r="AC4609" s="50">
        <v>-3.9300000000091999</v>
      </c>
      <c r="AU4609" s="201">
        <v>0.4607</v>
      </c>
    </row>
    <row r="4610" spans="29:47" x14ac:dyDescent="0.2">
      <c r="AC4610" s="50">
        <v>-3.9200000000092001</v>
      </c>
      <c r="AU4610" s="201">
        <v>0.46079999999999999</v>
      </c>
    </row>
    <row r="4611" spans="29:47" x14ac:dyDescent="0.2">
      <c r="AC4611" s="50">
        <v>-3.9100000000091999</v>
      </c>
      <c r="AU4611" s="201">
        <v>0.46089999999999998</v>
      </c>
    </row>
    <row r="4612" spans="29:47" x14ac:dyDescent="0.2">
      <c r="AC4612" s="50">
        <v>-3.9000000000092001</v>
      </c>
      <c r="AU4612" s="201">
        <v>0.46100000000000002</v>
      </c>
    </row>
    <row r="4613" spans="29:47" x14ac:dyDescent="0.2">
      <c r="AC4613" s="50">
        <v>-3.8900000000091999</v>
      </c>
      <c r="AU4613" s="201">
        <v>0.46110000000000001</v>
      </c>
    </row>
    <row r="4614" spans="29:47" x14ac:dyDescent="0.2">
      <c r="AC4614" s="50">
        <v>-3.8800000000092001</v>
      </c>
      <c r="AU4614" s="201">
        <v>0.4612</v>
      </c>
    </row>
    <row r="4615" spans="29:47" x14ac:dyDescent="0.2">
      <c r="AC4615" s="50">
        <v>-3.8700000000091999</v>
      </c>
      <c r="AU4615" s="201">
        <v>0.46129999999999999</v>
      </c>
    </row>
    <row r="4616" spans="29:47" x14ac:dyDescent="0.2">
      <c r="AC4616" s="50">
        <v>-3.8600000000092001</v>
      </c>
      <c r="AU4616" s="201">
        <v>0.46139999999999998</v>
      </c>
    </row>
    <row r="4617" spans="29:47" x14ac:dyDescent="0.2">
      <c r="AC4617" s="50">
        <v>-3.8500000000091998</v>
      </c>
      <c r="AU4617" s="201">
        <v>0.46150000000000002</v>
      </c>
    </row>
    <row r="4618" spans="29:47" x14ac:dyDescent="0.2">
      <c r="AC4618" s="50">
        <v>-3.8400000000092001</v>
      </c>
      <c r="AU4618" s="201">
        <v>0.46160000000000001</v>
      </c>
    </row>
    <row r="4619" spans="29:47" x14ac:dyDescent="0.2">
      <c r="AC4619" s="50">
        <v>-3.8300000000091998</v>
      </c>
      <c r="AU4619" s="201">
        <v>0.4617</v>
      </c>
    </row>
    <row r="4620" spans="29:47" x14ac:dyDescent="0.2">
      <c r="AC4620" s="50">
        <v>-3.8200000000092</v>
      </c>
      <c r="AU4620" s="201">
        <v>0.46179999999999999</v>
      </c>
    </row>
    <row r="4621" spans="29:47" x14ac:dyDescent="0.2">
      <c r="AC4621" s="50">
        <v>-3.8100000000091998</v>
      </c>
      <c r="AU4621" s="201">
        <v>0.46189999999999998</v>
      </c>
    </row>
    <row r="4622" spans="29:47" x14ac:dyDescent="0.2">
      <c r="AC4622" s="50">
        <v>-3.8000000000092</v>
      </c>
      <c r="AU4622" s="201">
        <v>0.46200000000000002</v>
      </c>
    </row>
    <row r="4623" spans="29:47" x14ac:dyDescent="0.2">
      <c r="AC4623" s="50">
        <v>-3.7900000000091998</v>
      </c>
      <c r="AU4623" s="201">
        <v>0.46210000000000001</v>
      </c>
    </row>
    <row r="4624" spans="29:47" x14ac:dyDescent="0.2">
      <c r="AC4624" s="50">
        <v>-3.7800000000092</v>
      </c>
      <c r="AU4624" s="201">
        <v>0.4622</v>
      </c>
    </row>
    <row r="4625" spans="29:47" x14ac:dyDescent="0.2">
      <c r="AC4625" s="50">
        <v>-3.7700000000092002</v>
      </c>
      <c r="AU4625" s="201">
        <v>0.46229999999999999</v>
      </c>
    </row>
    <row r="4626" spans="29:47" x14ac:dyDescent="0.2">
      <c r="AC4626" s="50">
        <v>-3.7600000000092</v>
      </c>
      <c r="AU4626" s="201">
        <v>0.46239999999999998</v>
      </c>
    </row>
    <row r="4627" spans="29:47" x14ac:dyDescent="0.2">
      <c r="AC4627" s="50">
        <v>-3.7500000000092002</v>
      </c>
      <c r="AU4627" s="201">
        <v>0.46250000000000002</v>
      </c>
    </row>
    <row r="4628" spans="29:47" x14ac:dyDescent="0.2">
      <c r="AC4628" s="50">
        <v>-3.7400000000092</v>
      </c>
      <c r="AU4628" s="201">
        <v>0.46260000000000001</v>
      </c>
    </row>
    <row r="4629" spans="29:47" x14ac:dyDescent="0.2">
      <c r="AC4629" s="50">
        <v>-3.7300000000092002</v>
      </c>
      <c r="AU4629" s="201">
        <v>0.4627</v>
      </c>
    </row>
    <row r="4630" spans="29:47" x14ac:dyDescent="0.2">
      <c r="AC4630" s="50">
        <v>-3.7200000000091999</v>
      </c>
      <c r="AU4630" s="201">
        <v>0.46279999999999999</v>
      </c>
    </row>
    <row r="4631" spans="29:47" x14ac:dyDescent="0.2">
      <c r="AC4631" s="50">
        <v>-3.7100000000092002</v>
      </c>
      <c r="AU4631" s="201">
        <v>0.46289999999999998</v>
      </c>
    </row>
    <row r="4632" spans="29:47" x14ac:dyDescent="0.2">
      <c r="AC4632" s="50">
        <v>-3.7000000000091999</v>
      </c>
      <c r="AU4632" s="201">
        <v>0.46300000000000002</v>
      </c>
    </row>
    <row r="4633" spans="29:47" x14ac:dyDescent="0.2">
      <c r="AC4633" s="50">
        <v>-3.6900000000092001</v>
      </c>
      <c r="AU4633" s="201">
        <v>0.46310000000000001</v>
      </c>
    </row>
    <row r="4634" spans="29:47" x14ac:dyDescent="0.2">
      <c r="AC4634" s="50">
        <v>-3.6800000000091999</v>
      </c>
      <c r="AU4634" s="201">
        <v>0.4632</v>
      </c>
    </row>
    <row r="4635" spans="29:47" x14ac:dyDescent="0.2">
      <c r="AC4635" s="50">
        <v>-3.6700000000092001</v>
      </c>
      <c r="AU4635" s="201">
        <v>0.46329999999999999</v>
      </c>
    </row>
    <row r="4636" spans="29:47" x14ac:dyDescent="0.2">
      <c r="AC4636" s="50">
        <v>-3.6600000000091999</v>
      </c>
      <c r="AU4636" s="201">
        <v>0.46339999999999998</v>
      </c>
    </row>
    <row r="4637" spans="29:47" x14ac:dyDescent="0.2">
      <c r="AC4637" s="50">
        <v>-3.6500000000092001</v>
      </c>
      <c r="AU4637" s="201">
        <v>0.46350000000000002</v>
      </c>
    </row>
    <row r="4638" spans="29:47" x14ac:dyDescent="0.2">
      <c r="AC4638" s="50">
        <v>-3.6400000000091999</v>
      </c>
      <c r="AU4638" s="201">
        <v>0.46360000000000001</v>
      </c>
    </row>
    <row r="4639" spans="29:47" x14ac:dyDescent="0.2">
      <c r="AC4639" s="50">
        <v>-3.6300000000092001</v>
      </c>
      <c r="AU4639" s="201">
        <v>0.4637</v>
      </c>
    </row>
    <row r="4640" spans="29:47" x14ac:dyDescent="0.2">
      <c r="AC4640" s="50">
        <v>-3.6200000000091999</v>
      </c>
      <c r="AU4640" s="201">
        <v>0.46379999999999999</v>
      </c>
    </row>
    <row r="4641" spans="29:47" x14ac:dyDescent="0.2">
      <c r="AC4641" s="50">
        <v>-3.6100000000092001</v>
      </c>
      <c r="AU4641" s="201">
        <v>0.46389999999999998</v>
      </c>
    </row>
    <row r="4642" spans="29:47" x14ac:dyDescent="0.2">
      <c r="AC4642" s="50">
        <v>-3.6000000000091998</v>
      </c>
      <c r="AU4642" s="201">
        <v>0.46400000000000002</v>
      </c>
    </row>
    <row r="4643" spans="29:47" x14ac:dyDescent="0.2">
      <c r="AC4643" s="50">
        <v>-3.5900000000092001</v>
      </c>
      <c r="AU4643" s="201">
        <v>0.46410000000000001</v>
      </c>
    </row>
    <row r="4644" spans="29:47" x14ac:dyDescent="0.2">
      <c r="AC4644" s="50">
        <v>-3.5800000000091998</v>
      </c>
      <c r="AU4644" s="201">
        <v>0.4642</v>
      </c>
    </row>
    <row r="4645" spans="29:47" x14ac:dyDescent="0.2">
      <c r="AC4645" s="50">
        <v>-3.5700000000092</v>
      </c>
      <c r="AU4645" s="201">
        <v>0.46429999999999999</v>
      </c>
    </row>
    <row r="4646" spans="29:47" x14ac:dyDescent="0.2">
      <c r="AC4646" s="50">
        <v>-3.5600000000091998</v>
      </c>
      <c r="AU4646" s="201">
        <v>0.46439999999999998</v>
      </c>
    </row>
    <row r="4647" spans="29:47" x14ac:dyDescent="0.2">
      <c r="AC4647" s="50">
        <v>-3.5500000000092</v>
      </c>
      <c r="AU4647" s="201">
        <v>0.46450000000000002</v>
      </c>
    </row>
    <row r="4648" spans="29:47" x14ac:dyDescent="0.2">
      <c r="AC4648" s="50">
        <v>-3.5400000000091998</v>
      </c>
      <c r="AU4648" s="201">
        <v>0.46460000000000001</v>
      </c>
    </row>
    <row r="4649" spans="29:47" x14ac:dyDescent="0.2">
      <c r="AC4649" s="50">
        <v>-3.5300000000092</v>
      </c>
      <c r="AU4649" s="201">
        <v>0.4647</v>
      </c>
    </row>
    <row r="4650" spans="29:47" x14ac:dyDescent="0.2">
      <c r="AC4650" s="50">
        <v>-3.5200000000092002</v>
      </c>
      <c r="AU4650" s="201">
        <v>0.46479999999999999</v>
      </c>
    </row>
    <row r="4651" spans="29:47" x14ac:dyDescent="0.2">
      <c r="AC4651" s="50">
        <v>-3.5100000000092</v>
      </c>
      <c r="AU4651" s="201">
        <v>0.46489999999999998</v>
      </c>
    </row>
    <row r="4652" spans="29:47" x14ac:dyDescent="0.2">
      <c r="AC4652" s="50">
        <v>-3.5000000000093001</v>
      </c>
      <c r="AU4652" s="201">
        <v>0.46500000000000002</v>
      </c>
    </row>
    <row r="4653" spans="29:47" x14ac:dyDescent="0.2">
      <c r="AC4653" s="50">
        <v>-3.4900000000092999</v>
      </c>
      <c r="AU4653" s="201">
        <v>0.46510000000000001</v>
      </c>
    </row>
    <row r="4654" spans="29:47" x14ac:dyDescent="0.2">
      <c r="AC4654" s="50">
        <v>-3.4800000000093001</v>
      </c>
      <c r="AU4654" s="201">
        <v>0.4652</v>
      </c>
    </row>
    <row r="4655" spans="29:47" x14ac:dyDescent="0.2">
      <c r="AC4655" s="50">
        <v>-3.4700000000092999</v>
      </c>
      <c r="AU4655" s="201">
        <v>0.46529999999999999</v>
      </c>
    </row>
    <row r="4656" spans="29:47" x14ac:dyDescent="0.2">
      <c r="AC4656" s="50">
        <v>-3.4600000000093001</v>
      </c>
      <c r="AU4656" s="201">
        <v>0.46539999999999998</v>
      </c>
    </row>
    <row r="4657" spans="29:47" x14ac:dyDescent="0.2">
      <c r="AC4657" s="50">
        <v>-3.4500000000092998</v>
      </c>
      <c r="AU4657" s="201">
        <v>0.46550000000000002</v>
      </c>
    </row>
    <row r="4658" spans="29:47" x14ac:dyDescent="0.2">
      <c r="AC4658" s="50">
        <v>-3.4400000000093001</v>
      </c>
      <c r="AU4658" s="201">
        <v>0.46560000000000001</v>
      </c>
    </row>
    <row r="4659" spans="29:47" x14ac:dyDescent="0.2">
      <c r="AC4659" s="50">
        <v>-3.4300000000092998</v>
      </c>
      <c r="AU4659" s="201">
        <v>0.4657</v>
      </c>
    </row>
    <row r="4660" spans="29:47" x14ac:dyDescent="0.2">
      <c r="AC4660" s="50">
        <v>-3.4200000000093</v>
      </c>
      <c r="AU4660" s="201">
        <v>0.46579999999999999</v>
      </c>
    </row>
    <row r="4661" spans="29:47" x14ac:dyDescent="0.2">
      <c r="AC4661" s="50">
        <v>-3.4100000000092998</v>
      </c>
      <c r="AU4661" s="201">
        <v>0.46589999999999998</v>
      </c>
    </row>
    <row r="4662" spans="29:47" x14ac:dyDescent="0.2">
      <c r="AC4662" s="50">
        <v>-3.4000000000093</v>
      </c>
      <c r="AU4662" s="201">
        <v>0.46600000000000003</v>
      </c>
    </row>
    <row r="4663" spans="29:47" x14ac:dyDescent="0.2">
      <c r="AC4663" s="50">
        <v>-3.3900000000092998</v>
      </c>
      <c r="AU4663" s="201">
        <v>0.46610000000000001</v>
      </c>
    </row>
    <row r="4664" spans="29:47" x14ac:dyDescent="0.2">
      <c r="AC4664" s="50">
        <v>-3.3800000000093</v>
      </c>
      <c r="AU4664" s="201">
        <v>0.4662</v>
      </c>
    </row>
    <row r="4665" spans="29:47" x14ac:dyDescent="0.2">
      <c r="AC4665" s="50">
        <v>-3.3700000000092998</v>
      </c>
      <c r="AU4665" s="201">
        <v>0.46629999999999999</v>
      </c>
    </row>
    <row r="4666" spans="29:47" x14ac:dyDescent="0.2">
      <c r="AC4666" s="50">
        <v>-3.3600000000093</v>
      </c>
      <c r="AU4666" s="201">
        <v>0.46639999999999998</v>
      </c>
    </row>
    <row r="4667" spans="29:47" x14ac:dyDescent="0.2">
      <c r="AC4667" s="50">
        <v>-3.3500000000093002</v>
      </c>
      <c r="AU4667" s="201">
        <v>0.46650000000000003</v>
      </c>
    </row>
    <row r="4668" spans="29:47" x14ac:dyDescent="0.2">
      <c r="AC4668" s="50">
        <v>-3.3400000000093</v>
      </c>
      <c r="AU4668" s="201">
        <v>0.46660000000000001</v>
      </c>
    </row>
    <row r="4669" spans="29:47" x14ac:dyDescent="0.2">
      <c r="AC4669" s="50">
        <v>-3.3300000000093002</v>
      </c>
      <c r="AU4669" s="201">
        <v>0.4667</v>
      </c>
    </row>
    <row r="4670" spans="29:47" x14ac:dyDescent="0.2">
      <c r="AC4670" s="50">
        <v>-3.3200000000093</v>
      </c>
      <c r="AU4670" s="201">
        <v>0.46679999999999999</v>
      </c>
    </row>
    <row r="4671" spans="29:47" x14ac:dyDescent="0.2">
      <c r="AC4671" s="50">
        <v>-3.3100000000093002</v>
      </c>
      <c r="AU4671" s="201">
        <v>0.46689999999999998</v>
      </c>
    </row>
    <row r="4672" spans="29:47" x14ac:dyDescent="0.2">
      <c r="AC4672" s="50">
        <v>-3.3000000000092999</v>
      </c>
      <c r="AU4672" s="201">
        <v>0.46700000000000003</v>
      </c>
    </row>
    <row r="4673" spans="29:47" x14ac:dyDescent="0.2">
      <c r="AC4673" s="50">
        <v>-3.2900000000093002</v>
      </c>
      <c r="AU4673" s="201">
        <v>0.46710000000000002</v>
      </c>
    </row>
    <row r="4674" spans="29:47" x14ac:dyDescent="0.2">
      <c r="AC4674" s="50">
        <v>-3.2800000000092999</v>
      </c>
      <c r="AU4674" s="201">
        <v>0.4672</v>
      </c>
    </row>
    <row r="4675" spans="29:47" x14ac:dyDescent="0.2">
      <c r="AC4675" s="50">
        <v>-3.2700000000093001</v>
      </c>
      <c r="AU4675" s="201">
        <v>0.46729999999999999</v>
      </c>
    </row>
    <row r="4676" spans="29:47" x14ac:dyDescent="0.2">
      <c r="AC4676" s="50">
        <v>-3.2600000000092999</v>
      </c>
      <c r="AU4676" s="201">
        <v>0.46739999999999998</v>
      </c>
    </row>
    <row r="4677" spans="29:47" x14ac:dyDescent="0.2">
      <c r="AC4677" s="50">
        <v>-3.2500000000093001</v>
      </c>
      <c r="AU4677" s="201">
        <v>0.46750000000000003</v>
      </c>
    </row>
    <row r="4678" spans="29:47" x14ac:dyDescent="0.2">
      <c r="AC4678" s="50">
        <v>-3.2400000000092999</v>
      </c>
      <c r="AU4678" s="201">
        <v>0.46760000000000002</v>
      </c>
    </row>
    <row r="4679" spans="29:47" x14ac:dyDescent="0.2">
      <c r="AC4679" s="50">
        <v>-3.2300000000093001</v>
      </c>
      <c r="AU4679" s="201">
        <v>0.4677</v>
      </c>
    </row>
    <row r="4680" spans="29:47" x14ac:dyDescent="0.2">
      <c r="AC4680" s="50">
        <v>-3.2200000000092999</v>
      </c>
      <c r="AU4680" s="201">
        <v>0.46779999999999999</v>
      </c>
    </row>
    <row r="4681" spans="29:47" x14ac:dyDescent="0.2">
      <c r="AC4681" s="50">
        <v>-3.2100000000093001</v>
      </c>
      <c r="AU4681" s="201">
        <v>0.46789999999999998</v>
      </c>
    </row>
    <row r="4682" spans="29:47" x14ac:dyDescent="0.2">
      <c r="AC4682" s="50">
        <v>-3.2000000000092998</v>
      </c>
      <c r="AU4682" s="201">
        <v>0.46800000000000003</v>
      </c>
    </row>
    <row r="4683" spans="29:47" x14ac:dyDescent="0.2">
      <c r="AC4683" s="50">
        <v>-3.1900000000093001</v>
      </c>
      <c r="AU4683" s="201">
        <v>0.46810000000000002</v>
      </c>
    </row>
    <row r="4684" spans="29:47" x14ac:dyDescent="0.2">
      <c r="AC4684" s="50">
        <v>-3.1800000000092998</v>
      </c>
      <c r="AU4684" s="201">
        <v>0.46820000000000001</v>
      </c>
    </row>
    <row r="4685" spans="29:47" x14ac:dyDescent="0.2">
      <c r="AC4685" s="50">
        <v>-3.1700000000093</v>
      </c>
      <c r="AU4685" s="201">
        <v>0.46829999999999999</v>
      </c>
    </row>
    <row r="4686" spans="29:47" x14ac:dyDescent="0.2">
      <c r="AC4686" s="50">
        <v>-3.1600000000092998</v>
      </c>
      <c r="AU4686" s="201">
        <v>0.46839999999999998</v>
      </c>
    </row>
    <row r="4687" spans="29:47" x14ac:dyDescent="0.2">
      <c r="AC4687" s="50">
        <v>-3.1500000000093</v>
      </c>
      <c r="AU4687" s="201">
        <v>0.46850000000000003</v>
      </c>
    </row>
    <row r="4688" spans="29:47" x14ac:dyDescent="0.2">
      <c r="AC4688" s="50">
        <v>-3.1400000000092998</v>
      </c>
      <c r="AU4688" s="201">
        <v>0.46860000000000002</v>
      </c>
    </row>
    <row r="4689" spans="29:47" x14ac:dyDescent="0.2">
      <c r="AC4689" s="50">
        <v>-3.1300000000093</v>
      </c>
      <c r="AU4689" s="201">
        <v>0.46870000000000001</v>
      </c>
    </row>
    <row r="4690" spans="29:47" x14ac:dyDescent="0.2">
      <c r="AC4690" s="50">
        <v>-3.1200000000092998</v>
      </c>
      <c r="AU4690" s="201">
        <v>0.46879999999999999</v>
      </c>
    </row>
    <row r="4691" spans="29:47" x14ac:dyDescent="0.2">
      <c r="AC4691" s="50">
        <v>-3.1100000000093</v>
      </c>
      <c r="AU4691" s="201">
        <v>0.46889999999999998</v>
      </c>
    </row>
    <row r="4692" spans="29:47" x14ac:dyDescent="0.2">
      <c r="AC4692" s="50">
        <v>-3.1000000000093002</v>
      </c>
      <c r="AU4692" s="201">
        <v>0.46899999999999997</v>
      </c>
    </row>
    <row r="4693" spans="29:47" x14ac:dyDescent="0.2">
      <c r="AC4693" s="50">
        <v>-3.0900000000093</v>
      </c>
      <c r="AU4693" s="201">
        <v>0.46910000000000002</v>
      </c>
    </row>
    <row r="4694" spans="29:47" x14ac:dyDescent="0.2">
      <c r="AC4694" s="50">
        <v>-3.0800000000093002</v>
      </c>
      <c r="AU4694" s="201">
        <v>0.46920000000000001</v>
      </c>
    </row>
    <row r="4695" spans="29:47" x14ac:dyDescent="0.2">
      <c r="AC4695" s="50">
        <v>-3.0700000000093</v>
      </c>
      <c r="AU4695" s="201">
        <v>0.46929999999999999</v>
      </c>
    </row>
    <row r="4696" spans="29:47" x14ac:dyDescent="0.2">
      <c r="AC4696" s="50">
        <v>-3.0600000000093002</v>
      </c>
      <c r="AU4696" s="201">
        <v>0.46939999999999998</v>
      </c>
    </row>
    <row r="4697" spans="29:47" x14ac:dyDescent="0.2">
      <c r="AC4697" s="50">
        <v>-3.0500000000092999</v>
      </c>
      <c r="AU4697" s="201">
        <v>0.46949999999999997</v>
      </c>
    </row>
    <row r="4698" spans="29:47" x14ac:dyDescent="0.2">
      <c r="AC4698" s="50">
        <v>-3.0400000000093002</v>
      </c>
      <c r="AU4698" s="201">
        <v>0.46960000000000002</v>
      </c>
    </row>
    <row r="4699" spans="29:47" x14ac:dyDescent="0.2">
      <c r="AC4699" s="50">
        <v>-3.0300000000092999</v>
      </c>
      <c r="AU4699" s="201">
        <v>0.46970000000000001</v>
      </c>
    </row>
    <row r="4700" spans="29:47" x14ac:dyDescent="0.2">
      <c r="AC4700" s="50">
        <v>-3.0200000000093001</v>
      </c>
      <c r="AU4700" s="201">
        <v>0.4698</v>
      </c>
    </row>
    <row r="4701" spans="29:47" x14ac:dyDescent="0.2">
      <c r="AC4701" s="50">
        <v>-3.0100000000092999</v>
      </c>
      <c r="AU4701" s="201">
        <v>0.46989999999999998</v>
      </c>
    </row>
    <row r="4702" spans="29:47" x14ac:dyDescent="0.2">
      <c r="AC4702" s="50">
        <v>-3.0000000000094</v>
      </c>
      <c r="AU4702" s="201">
        <v>0.47</v>
      </c>
    </row>
    <row r="4703" spans="29:47" x14ac:dyDescent="0.2">
      <c r="AC4703" s="50">
        <v>-2.9900000000093998</v>
      </c>
      <c r="AU4703" s="201">
        <v>0.47010000000000002</v>
      </c>
    </row>
    <row r="4704" spans="29:47" x14ac:dyDescent="0.2">
      <c r="AC4704" s="50">
        <v>-2.9800000000094</v>
      </c>
      <c r="AU4704" s="201">
        <v>0.47020000000000001</v>
      </c>
    </row>
    <row r="4705" spans="29:47" x14ac:dyDescent="0.2">
      <c r="AC4705" s="50">
        <v>-2.9700000000093998</v>
      </c>
      <c r="AU4705" s="201">
        <v>0.4703</v>
      </c>
    </row>
    <row r="4706" spans="29:47" x14ac:dyDescent="0.2">
      <c r="AC4706" s="50">
        <v>-2.9600000000094</v>
      </c>
      <c r="AU4706" s="201">
        <v>0.47039999999999998</v>
      </c>
    </row>
    <row r="4707" spans="29:47" x14ac:dyDescent="0.2">
      <c r="AC4707" s="50">
        <v>-2.9500000000094002</v>
      </c>
      <c r="AU4707" s="201">
        <v>0.47049999999999997</v>
      </c>
    </row>
    <row r="4708" spans="29:47" x14ac:dyDescent="0.2">
      <c r="AC4708" s="50">
        <v>-2.9400000000094</v>
      </c>
      <c r="AU4708" s="201">
        <v>0.47060000000000002</v>
      </c>
    </row>
    <row r="4709" spans="29:47" x14ac:dyDescent="0.2">
      <c r="AC4709" s="50">
        <v>-2.9300000000094002</v>
      </c>
      <c r="AU4709" s="201">
        <v>0.47070000000000001</v>
      </c>
    </row>
    <row r="4710" spans="29:47" x14ac:dyDescent="0.2">
      <c r="AC4710" s="50">
        <v>-2.9200000000094</v>
      </c>
      <c r="AU4710" s="201">
        <v>0.4708</v>
      </c>
    </row>
    <row r="4711" spans="29:47" x14ac:dyDescent="0.2">
      <c r="AC4711" s="50">
        <v>-2.9100000000094002</v>
      </c>
      <c r="AU4711" s="201">
        <v>0.47089999999999999</v>
      </c>
    </row>
    <row r="4712" spans="29:47" x14ac:dyDescent="0.2">
      <c r="AC4712" s="50">
        <v>-2.9000000000093999</v>
      </c>
      <c r="AU4712" s="201">
        <v>0.47099999999999997</v>
      </c>
    </row>
    <row r="4713" spans="29:47" x14ac:dyDescent="0.2">
      <c r="AC4713" s="50">
        <v>-2.8900000000094002</v>
      </c>
      <c r="AU4713" s="201">
        <v>0.47110000000000002</v>
      </c>
    </row>
    <row r="4714" spans="29:47" x14ac:dyDescent="0.2">
      <c r="AC4714" s="50">
        <v>-2.8800000000093999</v>
      </c>
      <c r="AU4714" s="201">
        <v>0.47120000000000001</v>
      </c>
    </row>
    <row r="4715" spans="29:47" x14ac:dyDescent="0.2">
      <c r="AC4715" s="50">
        <v>-2.8700000000094001</v>
      </c>
      <c r="AU4715" s="201">
        <v>0.4713</v>
      </c>
    </row>
    <row r="4716" spans="29:47" x14ac:dyDescent="0.2">
      <c r="AC4716" s="50">
        <v>-2.8600000000093999</v>
      </c>
      <c r="AU4716" s="201">
        <v>0.47139999999999999</v>
      </c>
    </row>
    <row r="4717" spans="29:47" x14ac:dyDescent="0.2">
      <c r="AC4717" s="50">
        <v>-2.8500000000094001</v>
      </c>
      <c r="AU4717" s="201">
        <v>0.47149999999999997</v>
      </c>
    </row>
    <row r="4718" spans="29:47" x14ac:dyDescent="0.2">
      <c r="AC4718" s="50">
        <v>-2.8400000000093999</v>
      </c>
      <c r="AU4718" s="201">
        <v>0.47160000000000002</v>
      </c>
    </row>
    <row r="4719" spans="29:47" x14ac:dyDescent="0.2">
      <c r="AC4719" s="50">
        <v>-2.8300000000094001</v>
      </c>
      <c r="AU4719" s="201">
        <v>0.47170000000000001</v>
      </c>
    </row>
    <row r="4720" spans="29:47" x14ac:dyDescent="0.2">
      <c r="AC4720" s="50">
        <v>-2.8200000000093999</v>
      </c>
      <c r="AU4720" s="201">
        <v>0.4718</v>
      </c>
    </row>
    <row r="4721" spans="29:47" x14ac:dyDescent="0.2">
      <c r="AC4721" s="50">
        <v>-2.8100000000094001</v>
      </c>
      <c r="AU4721" s="201">
        <v>0.47189999999999999</v>
      </c>
    </row>
    <row r="4722" spans="29:47" x14ac:dyDescent="0.2">
      <c r="AC4722" s="50">
        <v>-2.8000000000093999</v>
      </c>
      <c r="AU4722" s="201">
        <v>0.47199999999999998</v>
      </c>
    </row>
    <row r="4723" spans="29:47" x14ac:dyDescent="0.2">
      <c r="AC4723" s="50">
        <v>-2.7900000000094001</v>
      </c>
      <c r="AU4723" s="201">
        <v>0.47210000000000002</v>
      </c>
    </row>
    <row r="4724" spans="29:47" x14ac:dyDescent="0.2">
      <c r="AC4724" s="50">
        <v>-2.7800000000093998</v>
      </c>
      <c r="AU4724" s="201">
        <v>0.47220000000000001</v>
      </c>
    </row>
    <row r="4725" spans="29:47" x14ac:dyDescent="0.2">
      <c r="AC4725" s="50">
        <v>-2.7700000000094001</v>
      </c>
      <c r="AU4725" s="201">
        <v>0.4723</v>
      </c>
    </row>
    <row r="4726" spans="29:47" x14ac:dyDescent="0.2">
      <c r="AC4726" s="50">
        <v>-2.7600000000093998</v>
      </c>
      <c r="AU4726" s="201">
        <v>0.47239999999999999</v>
      </c>
    </row>
    <row r="4727" spans="29:47" x14ac:dyDescent="0.2">
      <c r="AC4727" s="50">
        <v>-2.7500000000094</v>
      </c>
      <c r="AU4727" s="201">
        <v>0.47249999999999998</v>
      </c>
    </row>
    <row r="4728" spans="29:47" x14ac:dyDescent="0.2">
      <c r="AC4728" s="50">
        <v>-2.7400000000093998</v>
      </c>
      <c r="AU4728" s="201">
        <v>0.47260000000000002</v>
      </c>
    </row>
    <row r="4729" spans="29:47" x14ac:dyDescent="0.2">
      <c r="AC4729" s="50">
        <v>-2.7300000000094</v>
      </c>
      <c r="AU4729" s="201">
        <v>0.47270000000000001</v>
      </c>
    </row>
    <row r="4730" spans="29:47" x14ac:dyDescent="0.2">
      <c r="AC4730" s="50">
        <v>-2.7200000000093998</v>
      </c>
      <c r="AU4730" s="201">
        <v>0.4728</v>
      </c>
    </row>
    <row r="4731" spans="29:47" x14ac:dyDescent="0.2">
      <c r="AC4731" s="50">
        <v>-2.7100000000094</v>
      </c>
      <c r="AU4731" s="201">
        <v>0.47289999999999999</v>
      </c>
    </row>
    <row r="4732" spans="29:47" x14ac:dyDescent="0.2">
      <c r="AC4732" s="50">
        <v>-2.7000000000094002</v>
      </c>
      <c r="AU4732" s="201">
        <v>0.47299999999999998</v>
      </c>
    </row>
    <row r="4733" spans="29:47" x14ac:dyDescent="0.2">
      <c r="AC4733" s="50">
        <v>-2.6900000000094</v>
      </c>
      <c r="AU4733" s="201">
        <v>0.47310000000000002</v>
      </c>
    </row>
    <row r="4734" spans="29:47" x14ac:dyDescent="0.2">
      <c r="AC4734" s="50">
        <v>-2.6800000000094002</v>
      </c>
      <c r="AU4734" s="201">
        <v>0.47320000000000001</v>
      </c>
    </row>
    <row r="4735" spans="29:47" x14ac:dyDescent="0.2">
      <c r="AC4735" s="50">
        <v>-2.6700000000094</v>
      </c>
      <c r="AU4735" s="201">
        <v>0.4733</v>
      </c>
    </row>
    <row r="4736" spans="29:47" x14ac:dyDescent="0.2">
      <c r="AC4736" s="50">
        <v>-2.6600000000094002</v>
      </c>
      <c r="AU4736" s="201">
        <v>0.47339999999999999</v>
      </c>
    </row>
    <row r="4737" spans="29:47" x14ac:dyDescent="0.2">
      <c r="AC4737" s="50">
        <v>-2.6500000000093999</v>
      </c>
      <c r="AU4737" s="201">
        <v>0.47349999999999998</v>
      </c>
    </row>
    <row r="4738" spans="29:47" x14ac:dyDescent="0.2">
      <c r="AC4738" s="50">
        <v>-2.6400000000094002</v>
      </c>
      <c r="AU4738" s="201">
        <v>0.47360000000000002</v>
      </c>
    </row>
    <row r="4739" spans="29:47" x14ac:dyDescent="0.2">
      <c r="AC4739" s="50">
        <v>-2.6300000000093999</v>
      </c>
      <c r="AU4739" s="201">
        <v>0.47370000000000001</v>
      </c>
    </row>
    <row r="4740" spans="29:47" x14ac:dyDescent="0.2">
      <c r="AC4740" s="50">
        <v>-2.6200000000094001</v>
      </c>
      <c r="AU4740" s="201">
        <v>0.4738</v>
      </c>
    </row>
    <row r="4741" spans="29:47" x14ac:dyDescent="0.2">
      <c r="AC4741" s="50">
        <v>-2.6100000000093999</v>
      </c>
      <c r="AU4741" s="201">
        <v>0.47389999999999999</v>
      </c>
    </row>
    <row r="4742" spans="29:47" x14ac:dyDescent="0.2">
      <c r="AC4742" s="50">
        <v>-2.6000000000094001</v>
      </c>
      <c r="AU4742" s="201">
        <v>0.47399999999999998</v>
      </c>
    </row>
    <row r="4743" spans="29:47" x14ac:dyDescent="0.2">
      <c r="AC4743" s="50">
        <v>-2.5900000000093999</v>
      </c>
      <c r="AU4743" s="201">
        <v>0.47410000000000002</v>
      </c>
    </row>
    <row r="4744" spans="29:47" x14ac:dyDescent="0.2">
      <c r="AC4744" s="50">
        <v>-2.5800000000094001</v>
      </c>
      <c r="AU4744" s="201">
        <v>0.47420000000000001</v>
      </c>
    </row>
    <row r="4745" spans="29:47" x14ac:dyDescent="0.2">
      <c r="AC4745" s="50">
        <v>-2.5700000000093999</v>
      </c>
      <c r="AU4745" s="201">
        <v>0.4743</v>
      </c>
    </row>
    <row r="4746" spans="29:47" x14ac:dyDescent="0.2">
      <c r="AC4746" s="50">
        <v>-2.5600000000094001</v>
      </c>
      <c r="AU4746" s="201">
        <v>0.47439999999999999</v>
      </c>
    </row>
    <row r="4747" spans="29:47" x14ac:dyDescent="0.2">
      <c r="AC4747" s="50">
        <v>-2.5500000000093999</v>
      </c>
      <c r="AU4747" s="201">
        <v>0.47449999999999998</v>
      </c>
    </row>
    <row r="4748" spans="29:47" x14ac:dyDescent="0.2">
      <c r="AC4748" s="50">
        <v>-2.5400000000094001</v>
      </c>
      <c r="AU4748" s="201">
        <v>0.47460000000000002</v>
      </c>
    </row>
    <row r="4749" spans="29:47" x14ac:dyDescent="0.2">
      <c r="AC4749" s="50">
        <v>-2.5300000000093998</v>
      </c>
      <c r="AU4749" s="201">
        <v>0.47470000000000001</v>
      </c>
    </row>
    <row r="4750" spans="29:47" x14ac:dyDescent="0.2">
      <c r="AC4750" s="50">
        <v>-2.5200000000094001</v>
      </c>
      <c r="AU4750" s="201">
        <v>0.4748</v>
      </c>
    </row>
    <row r="4751" spans="29:47" x14ac:dyDescent="0.2">
      <c r="AC4751" s="50">
        <v>-2.5100000000093998</v>
      </c>
      <c r="AU4751" s="201">
        <v>0.47489999999999999</v>
      </c>
    </row>
    <row r="4752" spans="29:47" x14ac:dyDescent="0.2">
      <c r="AC4752" s="50">
        <v>-2.5000000000095</v>
      </c>
      <c r="AU4752" s="201">
        <v>0.47499999999999998</v>
      </c>
    </row>
    <row r="4753" spans="29:47" x14ac:dyDescent="0.2">
      <c r="AC4753" s="50">
        <v>-2.4900000000095002</v>
      </c>
      <c r="AU4753" s="201">
        <v>0.47510000000000002</v>
      </c>
    </row>
    <row r="4754" spans="29:47" x14ac:dyDescent="0.2">
      <c r="AC4754" s="50">
        <v>-2.4800000000094999</v>
      </c>
      <c r="AU4754" s="201">
        <v>0.47520000000000001</v>
      </c>
    </row>
    <row r="4755" spans="29:47" x14ac:dyDescent="0.2">
      <c r="AC4755" s="50">
        <v>-2.4700000000095002</v>
      </c>
      <c r="AU4755" s="201">
        <v>0.4753</v>
      </c>
    </row>
    <row r="4756" spans="29:47" x14ac:dyDescent="0.2">
      <c r="AC4756" s="50">
        <v>-2.4600000000094999</v>
      </c>
      <c r="AU4756" s="201">
        <v>0.47539999999999999</v>
      </c>
    </row>
    <row r="4757" spans="29:47" x14ac:dyDescent="0.2">
      <c r="AC4757" s="50">
        <v>-2.4500000000095001</v>
      </c>
      <c r="AU4757" s="201">
        <v>0.47549999999999998</v>
      </c>
    </row>
    <row r="4758" spans="29:47" x14ac:dyDescent="0.2">
      <c r="AC4758" s="50">
        <v>-2.4400000000094999</v>
      </c>
      <c r="AU4758" s="201">
        <v>0.47560000000000002</v>
      </c>
    </row>
    <row r="4759" spans="29:47" x14ac:dyDescent="0.2">
      <c r="AC4759" s="50">
        <v>-2.4300000000095001</v>
      </c>
      <c r="AU4759" s="201">
        <v>0.47570000000000001</v>
      </c>
    </row>
    <row r="4760" spans="29:47" x14ac:dyDescent="0.2">
      <c r="AC4760" s="50">
        <v>-2.4200000000094999</v>
      </c>
      <c r="AU4760" s="201">
        <v>0.4758</v>
      </c>
    </row>
    <row r="4761" spans="29:47" x14ac:dyDescent="0.2">
      <c r="AC4761" s="50">
        <v>-2.4100000000095001</v>
      </c>
      <c r="AU4761" s="201">
        <v>0.47589999999999999</v>
      </c>
    </row>
    <row r="4762" spans="29:47" x14ac:dyDescent="0.2">
      <c r="AC4762" s="50">
        <v>-2.4000000000094999</v>
      </c>
      <c r="AU4762" s="201">
        <v>0.47599999999999998</v>
      </c>
    </row>
    <row r="4763" spans="29:47" x14ac:dyDescent="0.2">
      <c r="AC4763" s="50">
        <v>-2.3900000000095001</v>
      </c>
      <c r="AU4763" s="201">
        <v>0.47610000000000002</v>
      </c>
    </row>
    <row r="4764" spans="29:47" x14ac:dyDescent="0.2">
      <c r="AC4764" s="50">
        <v>-2.3800000000094998</v>
      </c>
      <c r="AU4764" s="201">
        <v>0.47620000000000001</v>
      </c>
    </row>
    <row r="4765" spans="29:47" x14ac:dyDescent="0.2">
      <c r="AC4765" s="50">
        <v>-2.3700000000095001</v>
      </c>
      <c r="AU4765" s="201">
        <v>0.4763</v>
      </c>
    </row>
    <row r="4766" spans="29:47" x14ac:dyDescent="0.2">
      <c r="AC4766" s="50">
        <v>-2.3600000000094998</v>
      </c>
      <c r="AU4766" s="201">
        <v>0.47639999999999999</v>
      </c>
    </row>
    <row r="4767" spans="29:47" x14ac:dyDescent="0.2">
      <c r="AC4767" s="50">
        <v>-2.3500000000095</v>
      </c>
      <c r="AU4767" s="201">
        <v>0.47649999999999998</v>
      </c>
    </row>
    <row r="4768" spans="29:47" x14ac:dyDescent="0.2">
      <c r="AC4768" s="50">
        <v>-2.3400000000094998</v>
      </c>
      <c r="AU4768" s="201">
        <v>0.47660000000000002</v>
      </c>
    </row>
    <row r="4769" spans="29:47" x14ac:dyDescent="0.2">
      <c r="AC4769" s="50">
        <v>-2.3300000000095</v>
      </c>
      <c r="AU4769" s="201">
        <v>0.47670000000000001</v>
      </c>
    </row>
    <row r="4770" spans="29:47" x14ac:dyDescent="0.2">
      <c r="AC4770" s="50">
        <v>-2.3200000000094998</v>
      </c>
      <c r="AU4770" s="201">
        <v>0.4768</v>
      </c>
    </row>
    <row r="4771" spans="29:47" x14ac:dyDescent="0.2">
      <c r="AC4771" s="50">
        <v>-2.3100000000095</v>
      </c>
      <c r="AU4771" s="201">
        <v>0.47689999999999999</v>
      </c>
    </row>
    <row r="4772" spans="29:47" x14ac:dyDescent="0.2">
      <c r="AC4772" s="50">
        <v>-2.3000000000094998</v>
      </c>
      <c r="AU4772" s="201">
        <v>0.47699999999999998</v>
      </c>
    </row>
    <row r="4773" spans="29:47" x14ac:dyDescent="0.2">
      <c r="AC4773" s="50">
        <v>-2.2900000000095</v>
      </c>
      <c r="AU4773" s="201">
        <v>0.47710000000000002</v>
      </c>
    </row>
    <row r="4774" spans="29:47" x14ac:dyDescent="0.2">
      <c r="AC4774" s="50">
        <v>-2.2800000000095002</v>
      </c>
      <c r="AU4774" s="201">
        <v>0.47720000000000001</v>
      </c>
    </row>
    <row r="4775" spans="29:47" x14ac:dyDescent="0.2">
      <c r="AC4775" s="50">
        <v>-2.2700000000095</v>
      </c>
      <c r="AU4775" s="201">
        <v>0.4773</v>
      </c>
    </row>
    <row r="4776" spans="29:47" x14ac:dyDescent="0.2">
      <c r="AC4776" s="50">
        <v>-2.2600000000095002</v>
      </c>
      <c r="AU4776" s="201">
        <v>0.47739999999999999</v>
      </c>
    </row>
    <row r="4777" spans="29:47" x14ac:dyDescent="0.2">
      <c r="AC4777" s="50">
        <v>-2.2500000000095</v>
      </c>
      <c r="AU4777" s="201">
        <v>0.47749999999999998</v>
      </c>
    </row>
    <row r="4778" spans="29:47" x14ac:dyDescent="0.2">
      <c r="AC4778" s="50">
        <v>-2.2400000000095002</v>
      </c>
      <c r="AU4778" s="201">
        <v>0.47760000000000002</v>
      </c>
    </row>
    <row r="4779" spans="29:47" x14ac:dyDescent="0.2">
      <c r="AC4779" s="50">
        <v>-2.2300000000094999</v>
      </c>
      <c r="AU4779" s="201">
        <v>0.47770000000000001</v>
      </c>
    </row>
    <row r="4780" spans="29:47" x14ac:dyDescent="0.2">
      <c r="AC4780" s="50">
        <v>-2.2200000000095002</v>
      </c>
      <c r="AU4780" s="201">
        <v>0.4778</v>
      </c>
    </row>
    <row r="4781" spans="29:47" x14ac:dyDescent="0.2">
      <c r="AC4781" s="50">
        <v>-2.2100000000094999</v>
      </c>
      <c r="AU4781" s="201">
        <v>0.47789999999999999</v>
      </c>
    </row>
    <row r="4782" spans="29:47" x14ac:dyDescent="0.2">
      <c r="AC4782" s="50">
        <v>-2.2000000000095001</v>
      </c>
      <c r="AU4782" s="201">
        <v>0.47799999999999998</v>
      </c>
    </row>
    <row r="4783" spans="29:47" x14ac:dyDescent="0.2">
      <c r="AC4783" s="50">
        <v>-2.1900000000094999</v>
      </c>
      <c r="AU4783" s="201">
        <v>0.47810000000000002</v>
      </c>
    </row>
    <row r="4784" spans="29:47" x14ac:dyDescent="0.2">
      <c r="AC4784" s="50">
        <v>-2.1800000000095001</v>
      </c>
      <c r="AU4784" s="201">
        <v>0.47820000000000001</v>
      </c>
    </row>
    <row r="4785" spans="29:47" x14ac:dyDescent="0.2">
      <c r="AC4785" s="50">
        <v>-2.1700000000094999</v>
      </c>
      <c r="AU4785" s="201">
        <v>0.4783</v>
      </c>
    </row>
    <row r="4786" spans="29:47" x14ac:dyDescent="0.2">
      <c r="AC4786" s="50">
        <v>-2.1600000000095001</v>
      </c>
      <c r="AU4786" s="201">
        <v>0.47839999999999999</v>
      </c>
    </row>
    <row r="4787" spans="29:47" x14ac:dyDescent="0.2">
      <c r="AC4787" s="50">
        <v>-2.1500000000094999</v>
      </c>
      <c r="AU4787" s="201">
        <v>0.47849999999999998</v>
      </c>
    </row>
    <row r="4788" spans="29:47" x14ac:dyDescent="0.2">
      <c r="AC4788" s="50">
        <v>-2.1400000000095001</v>
      </c>
      <c r="AU4788" s="201">
        <v>0.47860000000000003</v>
      </c>
    </row>
    <row r="4789" spans="29:47" x14ac:dyDescent="0.2">
      <c r="AC4789" s="50">
        <v>-2.1300000000094998</v>
      </c>
      <c r="AU4789" s="201">
        <v>0.47870000000000001</v>
      </c>
    </row>
    <row r="4790" spans="29:47" x14ac:dyDescent="0.2">
      <c r="AC4790" s="50">
        <v>-2.1200000000095001</v>
      </c>
      <c r="AU4790" s="201">
        <v>0.4788</v>
      </c>
    </row>
    <row r="4791" spans="29:47" x14ac:dyDescent="0.2">
      <c r="AC4791" s="50">
        <v>-2.1100000000094998</v>
      </c>
      <c r="AU4791" s="201">
        <v>0.47889999999999999</v>
      </c>
    </row>
    <row r="4792" spans="29:47" x14ac:dyDescent="0.2">
      <c r="AC4792" s="50">
        <v>-2.1000000000095</v>
      </c>
      <c r="AU4792" s="201">
        <v>0.47899999999999998</v>
      </c>
    </row>
    <row r="4793" spans="29:47" x14ac:dyDescent="0.2">
      <c r="AC4793" s="50">
        <v>-2.0900000000094998</v>
      </c>
      <c r="AU4793" s="201">
        <v>0.47910000000000003</v>
      </c>
    </row>
    <row r="4794" spans="29:47" x14ac:dyDescent="0.2">
      <c r="AC4794" s="50">
        <v>-2.0800000000095</v>
      </c>
      <c r="AU4794" s="201">
        <v>0.47920000000000001</v>
      </c>
    </row>
    <row r="4795" spans="29:47" x14ac:dyDescent="0.2">
      <c r="AC4795" s="50">
        <v>-2.0700000000094998</v>
      </c>
      <c r="AU4795" s="201">
        <v>0.4793</v>
      </c>
    </row>
    <row r="4796" spans="29:47" x14ac:dyDescent="0.2">
      <c r="AC4796" s="50">
        <v>-2.0600000000095</v>
      </c>
      <c r="AU4796" s="201">
        <v>0.47939999999999999</v>
      </c>
    </row>
    <row r="4797" spans="29:47" x14ac:dyDescent="0.2">
      <c r="AC4797" s="50">
        <v>-2.0500000000094998</v>
      </c>
      <c r="AU4797" s="201">
        <v>0.47949999999999998</v>
      </c>
    </row>
    <row r="4798" spans="29:47" x14ac:dyDescent="0.2">
      <c r="AC4798" s="50">
        <v>-2.0400000000095</v>
      </c>
      <c r="AU4798" s="201">
        <v>0.47960000000000003</v>
      </c>
    </row>
    <row r="4799" spans="29:47" x14ac:dyDescent="0.2">
      <c r="AC4799" s="50">
        <v>-2.0300000000095002</v>
      </c>
      <c r="AU4799" s="201">
        <v>0.47970000000000002</v>
      </c>
    </row>
    <row r="4800" spans="29:47" x14ac:dyDescent="0.2">
      <c r="AC4800" s="50">
        <v>-2.0200000000095</v>
      </c>
      <c r="AU4800" s="201">
        <v>0.4798</v>
      </c>
    </row>
    <row r="4801" spans="29:47" x14ac:dyDescent="0.2">
      <c r="AC4801" s="50">
        <v>-2.0100000000095002</v>
      </c>
      <c r="AU4801" s="201">
        <v>0.47989999999999999</v>
      </c>
    </row>
    <row r="4802" spans="29:47" x14ac:dyDescent="0.2">
      <c r="AC4802" s="50">
        <v>-2.0000000000095</v>
      </c>
      <c r="AU4802" s="201">
        <v>0.48</v>
      </c>
    </row>
    <row r="4803" spans="29:47" x14ac:dyDescent="0.2">
      <c r="AC4803" s="50">
        <v>-1.9900000000096001</v>
      </c>
      <c r="AU4803" s="201">
        <v>0.48010000000000003</v>
      </c>
    </row>
    <row r="4804" spans="29:47" x14ac:dyDescent="0.2">
      <c r="AC4804" s="50">
        <v>-1.9800000000096001</v>
      </c>
      <c r="AU4804" s="201">
        <v>0.48020000000000002</v>
      </c>
    </row>
    <row r="4805" spans="29:47" x14ac:dyDescent="0.2">
      <c r="AC4805" s="50">
        <v>-1.9700000000096001</v>
      </c>
      <c r="AU4805" s="201">
        <v>0.4803</v>
      </c>
    </row>
    <row r="4806" spans="29:47" x14ac:dyDescent="0.2">
      <c r="AC4806" s="50">
        <v>-1.9600000000096001</v>
      </c>
      <c r="AU4806" s="201">
        <v>0.48039999999999999</v>
      </c>
    </row>
    <row r="4807" spans="29:47" x14ac:dyDescent="0.2">
      <c r="AC4807" s="50">
        <v>-1.9500000000096001</v>
      </c>
      <c r="AU4807" s="201">
        <v>0.48049999999999998</v>
      </c>
    </row>
    <row r="4808" spans="29:47" x14ac:dyDescent="0.2">
      <c r="AC4808" s="50">
        <v>-1.9400000000096</v>
      </c>
      <c r="AU4808" s="201">
        <v>0.48060000000000003</v>
      </c>
    </row>
    <row r="4809" spans="29:47" x14ac:dyDescent="0.2">
      <c r="AC4809" s="50">
        <v>-1.9300000000096</v>
      </c>
      <c r="AU4809" s="201">
        <v>0.48070000000000002</v>
      </c>
    </row>
    <row r="4810" spans="29:47" x14ac:dyDescent="0.2">
      <c r="AC4810" s="50">
        <v>-1.9200000000096</v>
      </c>
      <c r="AU4810" s="201">
        <v>0.48080000000000001</v>
      </c>
    </row>
    <row r="4811" spans="29:47" x14ac:dyDescent="0.2">
      <c r="AC4811" s="50">
        <v>-1.9100000000096</v>
      </c>
      <c r="AU4811" s="201">
        <v>0.48089999999999999</v>
      </c>
    </row>
    <row r="4812" spans="29:47" x14ac:dyDescent="0.2">
      <c r="AC4812" s="50">
        <v>-1.9000000000096</v>
      </c>
      <c r="AU4812" s="201">
        <v>0.48099999999999998</v>
      </c>
    </row>
    <row r="4813" spans="29:47" x14ac:dyDescent="0.2">
      <c r="AC4813" s="50">
        <v>-1.8900000000096</v>
      </c>
      <c r="AU4813" s="201">
        <v>0.48110000000000003</v>
      </c>
    </row>
    <row r="4814" spans="29:47" x14ac:dyDescent="0.2">
      <c r="AC4814" s="50">
        <v>-1.8800000000096</v>
      </c>
      <c r="AU4814" s="201">
        <v>0.48120000000000002</v>
      </c>
    </row>
    <row r="4815" spans="29:47" x14ac:dyDescent="0.2">
      <c r="AC4815" s="50">
        <v>-1.8700000000096</v>
      </c>
      <c r="AU4815" s="201">
        <v>0.48130000000000001</v>
      </c>
    </row>
    <row r="4816" spans="29:47" x14ac:dyDescent="0.2">
      <c r="AC4816" s="50">
        <v>-1.8600000000096</v>
      </c>
      <c r="AU4816" s="201">
        <v>0.48139999999999999</v>
      </c>
    </row>
    <row r="4817" spans="29:47" x14ac:dyDescent="0.2">
      <c r="AC4817" s="50">
        <v>-1.8500000000096</v>
      </c>
      <c r="AU4817" s="201">
        <v>0.48149999999999998</v>
      </c>
    </row>
    <row r="4818" spans="29:47" x14ac:dyDescent="0.2">
      <c r="AC4818" s="50">
        <v>-1.8400000000096</v>
      </c>
      <c r="AU4818" s="201">
        <v>0.48159999999999997</v>
      </c>
    </row>
    <row r="4819" spans="29:47" x14ac:dyDescent="0.2">
      <c r="AC4819" s="50">
        <v>-1.8300000000095999</v>
      </c>
      <c r="AU4819" s="201">
        <v>0.48170000000000002</v>
      </c>
    </row>
    <row r="4820" spans="29:47" x14ac:dyDescent="0.2">
      <c r="AC4820" s="50">
        <v>-1.8200000000095999</v>
      </c>
      <c r="AU4820" s="201">
        <v>0.48180000000000001</v>
      </c>
    </row>
    <row r="4821" spans="29:47" x14ac:dyDescent="0.2">
      <c r="AC4821" s="50">
        <v>-1.8100000000095999</v>
      </c>
      <c r="AU4821" s="201">
        <v>0.4819</v>
      </c>
    </row>
    <row r="4822" spans="29:47" x14ac:dyDescent="0.2">
      <c r="AC4822" s="50">
        <v>-1.8000000000095999</v>
      </c>
      <c r="AU4822" s="201">
        <v>0.48199999999999998</v>
      </c>
    </row>
    <row r="4823" spans="29:47" x14ac:dyDescent="0.2">
      <c r="AC4823" s="50">
        <v>-1.7900000000095999</v>
      </c>
      <c r="AU4823" s="201">
        <v>0.48209999999999997</v>
      </c>
    </row>
    <row r="4824" spans="29:47" x14ac:dyDescent="0.2">
      <c r="AC4824" s="50">
        <v>-1.7800000000095999</v>
      </c>
      <c r="AU4824" s="201">
        <v>0.48220000000000002</v>
      </c>
    </row>
    <row r="4825" spans="29:47" x14ac:dyDescent="0.2">
      <c r="AC4825" s="50">
        <v>-1.7700000000095999</v>
      </c>
      <c r="AU4825" s="201">
        <v>0.48230000000000001</v>
      </c>
    </row>
    <row r="4826" spans="29:47" x14ac:dyDescent="0.2">
      <c r="AC4826" s="50">
        <v>-1.7600000000096001</v>
      </c>
      <c r="AU4826" s="201">
        <v>0.4824</v>
      </c>
    </row>
    <row r="4827" spans="29:47" x14ac:dyDescent="0.2">
      <c r="AC4827" s="50">
        <v>-1.7500000000096001</v>
      </c>
      <c r="AU4827" s="201">
        <v>0.48249999999999998</v>
      </c>
    </row>
    <row r="4828" spans="29:47" x14ac:dyDescent="0.2">
      <c r="AC4828" s="50">
        <v>-1.7400000000096001</v>
      </c>
      <c r="AU4828" s="201">
        <v>0.48259999999999997</v>
      </c>
    </row>
    <row r="4829" spans="29:47" x14ac:dyDescent="0.2">
      <c r="AC4829" s="50">
        <v>-1.7300000000096001</v>
      </c>
      <c r="AU4829" s="201">
        <v>0.48270000000000002</v>
      </c>
    </row>
    <row r="4830" spans="29:47" x14ac:dyDescent="0.2">
      <c r="AC4830" s="50">
        <v>-1.7200000000096001</v>
      </c>
      <c r="AU4830" s="201">
        <v>0.48280000000000001</v>
      </c>
    </row>
    <row r="4831" spans="29:47" x14ac:dyDescent="0.2">
      <c r="AC4831" s="50">
        <v>-1.7100000000096001</v>
      </c>
      <c r="AU4831" s="201">
        <v>0.4829</v>
      </c>
    </row>
    <row r="4832" spans="29:47" x14ac:dyDescent="0.2">
      <c r="AC4832" s="50">
        <v>-1.7000000000096001</v>
      </c>
      <c r="AU4832" s="201">
        <v>0.48299999999999998</v>
      </c>
    </row>
    <row r="4833" spans="29:47" x14ac:dyDescent="0.2">
      <c r="AC4833" s="50">
        <v>-1.6900000000096</v>
      </c>
      <c r="AU4833" s="201">
        <v>0.48309999999999997</v>
      </c>
    </row>
    <row r="4834" spans="29:47" x14ac:dyDescent="0.2">
      <c r="AC4834" s="50">
        <v>-1.6800000000096</v>
      </c>
      <c r="AU4834" s="201">
        <v>0.48320000000000002</v>
      </c>
    </row>
    <row r="4835" spans="29:47" x14ac:dyDescent="0.2">
      <c r="AC4835" s="50">
        <v>-1.6700000000096</v>
      </c>
      <c r="AU4835" s="201">
        <v>0.48330000000000001</v>
      </c>
    </row>
    <row r="4836" spans="29:47" x14ac:dyDescent="0.2">
      <c r="AC4836" s="50">
        <v>-1.6600000000096</v>
      </c>
      <c r="AU4836" s="201">
        <v>0.4834</v>
      </c>
    </row>
    <row r="4837" spans="29:47" x14ac:dyDescent="0.2">
      <c r="AC4837" s="50">
        <v>-1.6500000000096</v>
      </c>
      <c r="AU4837" s="201">
        <v>0.48349999999999999</v>
      </c>
    </row>
    <row r="4838" spans="29:47" x14ac:dyDescent="0.2">
      <c r="AC4838" s="50">
        <v>-1.6400000000096</v>
      </c>
      <c r="AU4838" s="201">
        <v>0.48359999999999997</v>
      </c>
    </row>
    <row r="4839" spans="29:47" x14ac:dyDescent="0.2">
      <c r="AC4839" s="50">
        <v>-1.6300000000096</v>
      </c>
      <c r="AU4839" s="201">
        <v>0.48370000000000002</v>
      </c>
    </row>
    <row r="4840" spans="29:47" x14ac:dyDescent="0.2">
      <c r="AC4840" s="50">
        <v>-1.6200000000096</v>
      </c>
      <c r="AU4840" s="201">
        <v>0.48380000000000001</v>
      </c>
    </row>
    <row r="4841" spans="29:47" x14ac:dyDescent="0.2">
      <c r="AC4841" s="50">
        <v>-1.6100000000096</v>
      </c>
      <c r="AU4841" s="201">
        <v>0.4839</v>
      </c>
    </row>
    <row r="4842" spans="29:47" x14ac:dyDescent="0.2">
      <c r="AC4842" s="50">
        <v>-1.6000000000096</v>
      </c>
      <c r="AU4842" s="201">
        <v>0.48399999999999999</v>
      </c>
    </row>
    <row r="4843" spans="29:47" x14ac:dyDescent="0.2">
      <c r="AC4843" s="50">
        <v>-1.5900000000096</v>
      </c>
      <c r="AU4843" s="201">
        <v>0.48409999999999997</v>
      </c>
    </row>
    <row r="4844" spans="29:47" x14ac:dyDescent="0.2">
      <c r="AC4844" s="50">
        <v>-1.5800000000095999</v>
      </c>
      <c r="AU4844" s="201">
        <v>0.48420000000000002</v>
      </c>
    </row>
    <row r="4845" spans="29:47" x14ac:dyDescent="0.2">
      <c r="AC4845" s="50">
        <v>-1.5700000000095999</v>
      </c>
      <c r="AU4845" s="201">
        <v>0.48430000000000001</v>
      </c>
    </row>
    <row r="4846" spans="29:47" x14ac:dyDescent="0.2">
      <c r="AC4846" s="50">
        <v>-1.5600000000095999</v>
      </c>
      <c r="AU4846" s="201">
        <v>0.4844</v>
      </c>
    </row>
    <row r="4847" spans="29:47" x14ac:dyDescent="0.2">
      <c r="AC4847" s="50">
        <v>-1.5500000000095999</v>
      </c>
      <c r="AU4847" s="201">
        <v>0.48449999999999999</v>
      </c>
    </row>
    <row r="4848" spans="29:47" x14ac:dyDescent="0.2">
      <c r="AC4848" s="50">
        <v>-1.5400000000095999</v>
      </c>
      <c r="AU4848" s="201">
        <v>0.48459999999999998</v>
      </c>
    </row>
    <row r="4849" spans="29:47" x14ac:dyDescent="0.2">
      <c r="AC4849" s="50">
        <v>-1.5300000000095999</v>
      </c>
      <c r="AU4849" s="201">
        <v>0.48470000000000002</v>
      </c>
    </row>
    <row r="4850" spans="29:47" x14ac:dyDescent="0.2">
      <c r="AC4850" s="50">
        <v>-1.5200000000095999</v>
      </c>
      <c r="AU4850" s="201">
        <v>0.48480000000000001</v>
      </c>
    </row>
    <row r="4851" spans="29:47" x14ac:dyDescent="0.2">
      <c r="AC4851" s="50">
        <v>-1.5100000000096001</v>
      </c>
      <c r="AU4851" s="201">
        <v>0.4849</v>
      </c>
    </row>
    <row r="4852" spans="29:47" x14ac:dyDescent="0.2">
      <c r="AC4852" s="50">
        <v>-1.5000000000096001</v>
      </c>
      <c r="AU4852" s="201">
        <v>0.48499999999999999</v>
      </c>
    </row>
    <row r="4853" spans="29:47" x14ac:dyDescent="0.2">
      <c r="AC4853" s="50">
        <v>-1.4900000000097</v>
      </c>
      <c r="AU4853" s="201">
        <v>0.48509999999999998</v>
      </c>
    </row>
    <row r="4854" spans="29:47" x14ac:dyDescent="0.2">
      <c r="AC4854" s="50">
        <v>-1.4800000000097</v>
      </c>
      <c r="AU4854" s="201">
        <v>0.48520000000000002</v>
      </c>
    </row>
    <row r="4855" spans="29:47" x14ac:dyDescent="0.2">
      <c r="AC4855" s="50">
        <v>-1.4700000000097</v>
      </c>
      <c r="AU4855" s="201">
        <v>0.48530000000000001</v>
      </c>
    </row>
    <row r="4856" spans="29:47" x14ac:dyDescent="0.2">
      <c r="AC4856" s="50">
        <v>-1.4600000000097</v>
      </c>
      <c r="AU4856" s="201">
        <v>0.4854</v>
      </c>
    </row>
    <row r="4857" spans="29:47" x14ac:dyDescent="0.2">
      <c r="AC4857" s="50">
        <v>-1.4500000000097</v>
      </c>
      <c r="AU4857" s="201">
        <v>0.48549999999999999</v>
      </c>
    </row>
    <row r="4858" spans="29:47" x14ac:dyDescent="0.2">
      <c r="AC4858" s="50">
        <v>-1.4400000000097</v>
      </c>
      <c r="AU4858" s="201">
        <v>0.48559999999999998</v>
      </c>
    </row>
    <row r="4859" spans="29:47" x14ac:dyDescent="0.2">
      <c r="AC4859" s="50">
        <v>-1.4300000000097</v>
      </c>
      <c r="AU4859" s="201">
        <v>0.48570000000000002</v>
      </c>
    </row>
    <row r="4860" spans="29:47" x14ac:dyDescent="0.2">
      <c r="AC4860" s="50">
        <v>-1.4200000000096999</v>
      </c>
      <c r="AU4860" s="201">
        <v>0.48580000000000001</v>
      </c>
    </row>
    <row r="4861" spans="29:47" x14ac:dyDescent="0.2">
      <c r="AC4861" s="50">
        <v>-1.4100000000096999</v>
      </c>
      <c r="AU4861" s="201">
        <v>0.4859</v>
      </c>
    </row>
    <row r="4862" spans="29:47" x14ac:dyDescent="0.2">
      <c r="AC4862" s="50">
        <v>-1.4000000000096999</v>
      </c>
      <c r="AU4862" s="201">
        <v>0.48599999999999999</v>
      </c>
    </row>
    <row r="4863" spans="29:47" x14ac:dyDescent="0.2">
      <c r="AC4863" s="50">
        <v>-1.3900000000096999</v>
      </c>
      <c r="AU4863" s="201">
        <v>0.48609999999999998</v>
      </c>
    </row>
    <row r="4864" spans="29:47" x14ac:dyDescent="0.2">
      <c r="AC4864" s="50">
        <v>-1.3800000000096999</v>
      </c>
      <c r="AU4864" s="201">
        <v>0.48620000000000002</v>
      </c>
    </row>
    <row r="4865" spans="29:47" x14ac:dyDescent="0.2">
      <c r="AC4865" s="50">
        <v>-1.3700000000096999</v>
      </c>
      <c r="AU4865" s="201">
        <v>0.48630000000000001</v>
      </c>
    </row>
    <row r="4866" spans="29:47" x14ac:dyDescent="0.2">
      <c r="AC4866" s="50">
        <v>-1.3600000000096999</v>
      </c>
      <c r="AU4866" s="201">
        <v>0.4864</v>
      </c>
    </row>
    <row r="4867" spans="29:47" x14ac:dyDescent="0.2">
      <c r="AC4867" s="50">
        <v>-1.3500000000097001</v>
      </c>
      <c r="AU4867" s="201">
        <v>0.48649999999999999</v>
      </c>
    </row>
    <row r="4868" spans="29:47" x14ac:dyDescent="0.2">
      <c r="AC4868" s="50">
        <v>-1.3400000000097001</v>
      </c>
      <c r="AU4868" s="201">
        <v>0.48659999999999998</v>
      </c>
    </row>
    <row r="4869" spans="29:47" x14ac:dyDescent="0.2">
      <c r="AC4869" s="50">
        <v>-1.3300000000097001</v>
      </c>
      <c r="AU4869" s="201">
        <v>0.48670000000000002</v>
      </c>
    </row>
    <row r="4870" spans="29:47" x14ac:dyDescent="0.2">
      <c r="AC4870" s="50">
        <v>-1.3200000000097001</v>
      </c>
      <c r="AU4870" s="201">
        <v>0.48680000000000001</v>
      </c>
    </row>
    <row r="4871" spans="29:47" x14ac:dyDescent="0.2">
      <c r="AC4871" s="50">
        <v>-1.3100000000097001</v>
      </c>
      <c r="AU4871" s="201">
        <v>0.4869</v>
      </c>
    </row>
    <row r="4872" spans="29:47" x14ac:dyDescent="0.2">
      <c r="AC4872" s="50">
        <v>-1.3000000000097001</v>
      </c>
      <c r="AU4872" s="201">
        <v>0.48699999999999999</v>
      </c>
    </row>
    <row r="4873" spans="29:47" x14ac:dyDescent="0.2">
      <c r="AC4873" s="50">
        <v>-1.2900000000097001</v>
      </c>
      <c r="AU4873" s="201">
        <v>0.48709999999999998</v>
      </c>
    </row>
    <row r="4874" spans="29:47" x14ac:dyDescent="0.2">
      <c r="AC4874" s="50">
        <v>-1.2800000000097</v>
      </c>
      <c r="AU4874" s="201">
        <v>0.48720000000000002</v>
      </c>
    </row>
    <row r="4875" spans="29:47" x14ac:dyDescent="0.2">
      <c r="AC4875" s="50">
        <v>-1.2700000000097</v>
      </c>
      <c r="AU4875" s="201">
        <v>0.48730000000000001</v>
      </c>
    </row>
    <row r="4876" spans="29:47" x14ac:dyDescent="0.2">
      <c r="AC4876" s="50">
        <v>-1.2600000000097</v>
      </c>
      <c r="AU4876" s="201">
        <v>0.4874</v>
      </c>
    </row>
    <row r="4877" spans="29:47" x14ac:dyDescent="0.2">
      <c r="AC4877" s="50">
        <v>-1.2500000000097</v>
      </c>
      <c r="AU4877" s="201">
        <v>0.48749999999999999</v>
      </c>
    </row>
    <row r="4878" spans="29:47" x14ac:dyDescent="0.2">
      <c r="AC4878" s="50">
        <v>-1.2400000000097</v>
      </c>
      <c r="AU4878" s="201">
        <v>0.48759999999999998</v>
      </c>
    </row>
    <row r="4879" spans="29:47" x14ac:dyDescent="0.2">
      <c r="AC4879" s="50">
        <v>-1.2300000000097</v>
      </c>
      <c r="AU4879" s="201">
        <v>0.48770000000000002</v>
      </c>
    </row>
    <row r="4880" spans="29:47" x14ac:dyDescent="0.2">
      <c r="AC4880" s="50">
        <v>-1.2200000000097</v>
      </c>
      <c r="AU4880" s="201">
        <v>0.48780000000000001</v>
      </c>
    </row>
    <row r="4881" spans="29:47" x14ac:dyDescent="0.2">
      <c r="AC4881" s="50">
        <v>-1.2100000000097</v>
      </c>
      <c r="AU4881" s="201">
        <v>0.4879</v>
      </c>
    </row>
    <row r="4882" spans="29:47" x14ac:dyDescent="0.2">
      <c r="AC4882" s="50">
        <v>-1.2000000000097</v>
      </c>
      <c r="AU4882" s="201">
        <v>0.48799999999999999</v>
      </c>
    </row>
    <row r="4883" spans="29:47" x14ac:dyDescent="0.2">
      <c r="AC4883" s="50">
        <v>-1.1900000000097</v>
      </c>
      <c r="AU4883" s="201">
        <v>0.48809999999999998</v>
      </c>
    </row>
    <row r="4884" spans="29:47" x14ac:dyDescent="0.2">
      <c r="AC4884" s="50">
        <v>-1.1800000000097</v>
      </c>
      <c r="AU4884" s="201">
        <v>0.48820000000000002</v>
      </c>
    </row>
    <row r="4885" spans="29:47" x14ac:dyDescent="0.2">
      <c r="AC4885" s="50">
        <v>-1.1700000000096999</v>
      </c>
      <c r="AU4885" s="201">
        <v>0.48830000000000001</v>
      </c>
    </row>
    <row r="4886" spans="29:47" x14ac:dyDescent="0.2">
      <c r="AC4886" s="50">
        <v>-1.1600000000096999</v>
      </c>
      <c r="AU4886" s="201">
        <v>0.4884</v>
      </c>
    </row>
    <row r="4887" spans="29:47" x14ac:dyDescent="0.2">
      <c r="AC4887" s="50">
        <v>-1.1500000000096999</v>
      </c>
      <c r="AU4887" s="201">
        <v>0.48849999999999999</v>
      </c>
    </row>
    <row r="4888" spans="29:47" x14ac:dyDescent="0.2">
      <c r="AC4888" s="50">
        <v>-1.1400000000096999</v>
      </c>
      <c r="AU4888" s="201">
        <v>0.48859999999999998</v>
      </c>
    </row>
    <row r="4889" spans="29:47" x14ac:dyDescent="0.2">
      <c r="AC4889" s="50">
        <v>-1.1300000000096999</v>
      </c>
      <c r="AU4889" s="201">
        <v>0.48870000000000002</v>
      </c>
    </row>
    <row r="4890" spans="29:47" x14ac:dyDescent="0.2">
      <c r="AC4890" s="50">
        <v>-1.1200000000096999</v>
      </c>
      <c r="AU4890" s="201">
        <v>0.48880000000000001</v>
      </c>
    </row>
    <row r="4891" spans="29:47" x14ac:dyDescent="0.2">
      <c r="AC4891" s="50">
        <v>-1.1100000000096999</v>
      </c>
      <c r="AU4891" s="201">
        <v>0.4889</v>
      </c>
    </row>
    <row r="4892" spans="29:47" x14ac:dyDescent="0.2">
      <c r="AC4892" s="50">
        <v>-1.1000000000097001</v>
      </c>
      <c r="AU4892" s="201">
        <v>0.48899999999999999</v>
      </c>
    </row>
    <row r="4893" spans="29:47" x14ac:dyDescent="0.2">
      <c r="AC4893" s="50">
        <v>-1.0900000000097001</v>
      </c>
      <c r="AU4893" s="201">
        <v>0.48909999999999998</v>
      </c>
    </row>
    <row r="4894" spans="29:47" x14ac:dyDescent="0.2">
      <c r="AC4894" s="50">
        <v>-1.0800000000097001</v>
      </c>
      <c r="AU4894" s="201">
        <v>0.48920000000000002</v>
      </c>
    </row>
    <row r="4895" spans="29:47" x14ac:dyDescent="0.2">
      <c r="AC4895" s="50">
        <v>-1.0700000000097001</v>
      </c>
      <c r="AU4895" s="201">
        <v>0.48930000000000001</v>
      </c>
    </row>
    <row r="4896" spans="29:47" x14ac:dyDescent="0.2">
      <c r="AC4896" s="50">
        <v>-1.0600000000097001</v>
      </c>
      <c r="AU4896" s="201">
        <v>0.4894</v>
      </c>
    </row>
    <row r="4897" spans="29:47" x14ac:dyDescent="0.2">
      <c r="AC4897" s="50">
        <v>-1.0500000000097001</v>
      </c>
      <c r="AU4897" s="201">
        <v>0.48949999999999999</v>
      </c>
    </row>
    <row r="4898" spans="29:47" x14ac:dyDescent="0.2">
      <c r="AC4898" s="50">
        <v>-1.0400000000097001</v>
      </c>
      <c r="AU4898" s="201">
        <v>0.48959999999999998</v>
      </c>
    </row>
    <row r="4899" spans="29:47" x14ac:dyDescent="0.2">
      <c r="AC4899" s="50">
        <v>-1.0300000000097</v>
      </c>
      <c r="AU4899" s="201">
        <v>0.48970000000000002</v>
      </c>
    </row>
    <row r="4900" spans="29:47" x14ac:dyDescent="0.2">
      <c r="AC4900" s="50">
        <v>-1.0200000000097</v>
      </c>
      <c r="AU4900" s="201">
        <v>0.48980000000000001</v>
      </c>
    </row>
    <row r="4901" spans="29:47" x14ac:dyDescent="0.2">
      <c r="AC4901" s="50">
        <v>-1.0100000000097</v>
      </c>
      <c r="AU4901" s="201">
        <v>0.4899</v>
      </c>
    </row>
    <row r="4902" spans="29:47" x14ac:dyDescent="0.2">
      <c r="AC4902" s="50">
        <v>-1.0000000000097</v>
      </c>
      <c r="AU4902" s="201">
        <v>0.49</v>
      </c>
    </row>
    <row r="4903" spans="29:47" x14ac:dyDescent="0.2">
      <c r="AC4903" s="50">
        <v>-0.99000000000980004</v>
      </c>
      <c r="AU4903" s="201">
        <v>0.49009999999999998</v>
      </c>
    </row>
    <row r="4904" spans="29:47" x14ac:dyDescent="0.2">
      <c r="AC4904" s="50">
        <v>-0.98000000000980203</v>
      </c>
      <c r="AU4904" s="201">
        <v>0.49020000000000002</v>
      </c>
    </row>
    <row r="4905" spans="29:47" x14ac:dyDescent="0.2">
      <c r="AC4905" s="50">
        <v>-0.97000000000979703</v>
      </c>
      <c r="AU4905" s="201">
        <v>0.49030000000000001</v>
      </c>
    </row>
    <row r="4906" spans="29:47" x14ac:dyDescent="0.2">
      <c r="AC4906" s="50">
        <v>-0.96000000000979901</v>
      </c>
      <c r="AU4906" s="201">
        <v>0.4904</v>
      </c>
    </row>
    <row r="4907" spans="29:47" x14ac:dyDescent="0.2">
      <c r="AC4907" s="50">
        <v>-0.950000000009801</v>
      </c>
      <c r="AU4907" s="201">
        <v>0.49049999999999999</v>
      </c>
    </row>
    <row r="4908" spans="29:47" x14ac:dyDescent="0.2">
      <c r="AC4908" s="50">
        <v>-0.94000000000980299</v>
      </c>
      <c r="AU4908" s="201">
        <v>0.49059999999999998</v>
      </c>
    </row>
    <row r="4909" spans="29:47" x14ac:dyDescent="0.2">
      <c r="AC4909" s="50">
        <v>-0.93000000000979799</v>
      </c>
      <c r="AU4909" s="201">
        <v>0.49070000000000003</v>
      </c>
    </row>
    <row r="4910" spans="29:47" x14ac:dyDescent="0.2">
      <c r="AC4910" s="50">
        <v>-0.92000000000979998</v>
      </c>
      <c r="AU4910" s="201">
        <v>0.49080000000000001</v>
      </c>
    </row>
    <row r="4911" spans="29:47" x14ac:dyDescent="0.2">
      <c r="AC4911" s="50">
        <v>-0.91000000000980197</v>
      </c>
      <c r="AU4911" s="201">
        <v>0.4909</v>
      </c>
    </row>
    <row r="4912" spans="29:47" x14ac:dyDescent="0.2">
      <c r="AC4912" s="50">
        <v>-0.90000000000979696</v>
      </c>
      <c r="AU4912" s="201">
        <v>0.49099999999999999</v>
      </c>
    </row>
    <row r="4913" spans="29:47" x14ac:dyDescent="0.2">
      <c r="AC4913" s="50">
        <v>-0.89000000000979895</v>
      </c>
      <c r="AU4913" s="201">
        <v>0.49109999999999998</v>
      </c>
    </row>
    <row r="4914" spans="29:47" x14ac:dyDescent="0.2">
      <c r="AC4914" s="50">
        <v>-0.88000000000980105</v>
      </c>
      <c r="AU4914" s="201">
        <v>0.49120000000000003</v>
      </c>
    </row>
    <row r="4915" spans="29:47" x14ac:dyDescent="0.2">
      <c r="AC4915" s="50">
        <v>-0.87000000000980304</v>
      </c>
      <c r="AU4915" s="201">
        <v>0.49130000000000001</v>
      </c>
    </row>
    <row r="4916" spans="29:47" x14ac:dyDescent="0.2">
      <c r="AC4916" s="50">
        <v>-0.86000000000979804</v>
      </c>
      <c r="AU4916" s="201">
        <v>0.4914</v>
      </c>
    </row>
    <row r="4917" spans="29:47" x14ac:dyDescent="0.2">
      <c r="AC4917" s="50">
        <v>-0.85000000000980003</v>
      </c>
      <c r="AU4917" s="201">
        <v>0.49149999999999999</v>
      </c>
    </row>
    <row r="4918" spans="29:47" x14ac:dyDescent="0.2">
      <c r="AC4918" s="50">
        <v>-0.84000000000980202</v>
      </c>
      <c r="AU4918" s="201">
        <v>0.49159999999999998</v>
      </c>
    </row>
    <row r="4919" spans="29:47" x14ac:dyDescent="0.2">
      <c r="AC4919" s="50">
        <v>-0.83000000000979701</v>
      </c>
      <c r="AU4919" s="201">
        <v>0.49170000000000003</v>
      </c>
    </row>
    <row r="4920" spans="29:47" x14ac:dyDescent="0.2">
      <c r="AC4920" s="50">
        <v>-0.820000000009799</v>
      </c>
      <c r="AU4920" s="201">
        <v>0.49180000000000001</v>
      </c>
    </row>
    <row r="4921" spans="29:47" x14ac:dyDescent="0.2">
      <c r="AC4921" s="50">
        <v>-0.81000000000980099</v>
      </c>
      <c r="AU4921" s="201">
        <v>0.4919</v>
      </c>
    </row>
    <row r="4922" spans="29:47" x14ac:dyDescent="0.2">
      <c r="AC4922" s="50">
        <v>-0.80000000000980298</v>
      </c>
      <c r="AU4922" s="201">
        <v>0.49199999999999999</v>
      </c>
    </row>
    <row r="4923" spans="29:47" x14ac:dyDescent="0.2">
      <c r="AC4923" s="50">
        <v>-0.79000000000979798</v>
      </c>
      <c r="AU4923" s="201">
        <v>0.49209999999999998</v>
      </c>
    </row>
    <row r="4924" spans="29:47" x14ac:dyDescent="0.2">
      <c r="AC4924" s="50">
        <v>-0.78000000000979997</v>
      </c>
      <c r="AU4924" s="201">
        <v>0.49220000000000003</v>
      </c>
    </row>
    <row r="4925" spans="29:47" x14ac:dyDescent="0.2">
      <c r="AC4925" s="50">
        <v>-0.77000000000980195</v>
      </c>
      <c r="AU4925" s="201">
        <v>0.49230000000000002</v>
      </c>
    </row>
    <row r="4926" spans="29:47" x14ac:dyDescent="0.2">
      <c r="AC4926" s="50">
        <v>-0.76000000000980406</v>
      </c>
      <c r="AU4926" s="201">
        <v>0.4924</v>
      </c>
    </row>
    <row r="4927" spans="29:47" x14ac:dyDescent="0.2">
      <c r="AC4927" s="50">
        <v>-0.75000000000979805</v>
      </c>
      <c r="AU4927" s="201">
        <v>0.49249999999999999</v>
      </c>
    </row>
    <row r="4928" spans="29:47" x14ac:dyDescent="0.2">
      <c r="AC4928" s="50">
        <v>-0.74000000000980004</v>
      </c>
      <c r="AU4928" s="201">
        <v>0.49259999999999998</v>
      </c>
    </row>
    <row r="4929" spans="29:47" x14ac:dyDescent="0.2">
      <c r="AC4929" s="50">
        <v>-0.73000000000980203</v>
      </c>
      <c r="AU4929" s="201">
        <v>0.49270000000000003</v>
      </c>
    </row>
    <row r="4930" spans="29:47" x14ac:dyDescent="0.2">
      <c r="AC4930" s="50">
        <v>-0.72000000000979703</v>
      </c>
      <c r="AU4930" s="201">
        <v>0.49280000000000002</v>
      </c>
    </row>
    <row r="4931" spans="29:47" x14ac:dyDescent="0.2">
      <c r="AC4931" s="50">
        <v>-0.71000000000979901</v>
      </c>
      <c r="AU4931" s="201">
        <v>0.4929</v>
      </c>
    </row>
    <row r="4932" spans="29:47" x14ac:dyDescent="0.2">
      <c r="AC4932" s="50">
        <v>-0.700000000009801</v>
      </c>
      <c r="AU4932" s="201">
        <v>0.49299999999999999</v>
      </c>
    </row>
    <row r="4933" spans="29:47" x14ac:dyDescent="0.2">
      <c r="AC4933" s="50">
        <v>-0.69000000000980299</v>
      </c>
      <c r="AU4933" s="201">
        <v>0.49309999999999998</v>
      </c>
    </row>
    <row r="4934" spans="29:47" x14ac:dyDescent="0.2">
      <c r="AC4934" s="50">
        <v>-0.68000000000979799</v>
      </c>
      <c r="AU4934" s="201">
        <v>0.49320000000000003</v>
      </c>
    </row>
    <row r="4935" spans="29:47" x14ac:dyDescent="0.2">
      <c r="AC4935" s="50">
        <v>-0.67000000000979998</v>
      </c>
      <c r="AU4935" s="201">
        <v>0.49330000000000002</v>
      </c>
    </row>
    <row r="4936" spans="29:47" x14ac:dyDescent="0.2">
      <c r="AC4936" s="50">
        <v>-0.66000000000980197</v>
      </c>
      <c r="AU4936" s="201">
        <v>0.49340000000000001</v>
      </c>
    </row>
    <row r="4937" spans="29:47" x14ac:dyDescent="0.2">
      <c r="AC4937" s="50">
        <v>-0.65000000000979696</v>
      </c>
      <c r="AU4937" s="201">
        <v>0.49349999999999999</v>
      </c>
    </row>
    <row r="4938" spans="29:47" x14ac:dyDescent="0.2">
      <c r="AC4938" s="50">
        <v>-0.64000000000979895</v>
      </c>
      <c r="AU4938" s="201">
        <v>0.49359999999999998</v>
      </c>
    </row>
    <row r="4939" spans="29:47" x14ac:dyDescent="0.2">
      <c r="AC4939" s="50">
        <v>-0.63000000000980105</v>
      </c>
      <c r="AU4939" s="201">
        <v>0.49370000000000003</v>
      </c>
    </row>
    <row r="4940" spans="29:47" x14ac:dyDescent="0.2">
      <c r="AC4940" s="50">
        <v>-0.62000000000980304</v>
      </c>
      <c r="AU4940" s="201">
        <v>0.49380000000000002</v>
      </c>
    </row>
    <row r="4941" spans="29:47" x14ac:dyDescent="0.2">
      <c r="AC4941" s="50">
        <v>-0.61000000000979804</v>
      </c>
      <c r="AU4941" s="201">
        <v>0.49390000000000001</v>
      </c>
    </row>
    <row r="4942" spans="29:47" x14ac:dyDescent="0.2">
      <c r="AC4942" s="50">
        <v>-0.60000000000980003</v>
      </c>
      <c r="AU4942" s="201">
        <v>0.49399999999999999</v>
      </c>
    </row>
    <row r="4943" spans="29:47" x14ac:dyDescent="0.2">
      <c r="AC4943" s="50">
        <v>-0.59000000000980202</v>
      </c>
      <c r="AU4943" s="201">
        <v>0.49409999999999998</v>
      </c>
    </row>
    <row r="4944" spans="29:47" x14ac:dyDescent="0.2">
      <c r="AC4944" s="50">
        <v>-0.58000000000979701</v>
      </c>
      <c r="AU4944" s="201">
        <v>0.49419999999999997</v>
      </c>
    </row>
    <row r="4945" spans="29:47" x14ac:dyDescent="0.2">
      <c r="AC4945" s="50">
        <v>-0.570000000009799</v>
      </c>
      <c r="AU4945" s="201">
        <v>0.49430000000000002</v>
      </c>
    </row>
    <row r="4946" spans="29:47" x14ac:dyDescent="0.2">
      <c r="AC4946" s="50">
        <v>-0.56000000000980099</v>
      </c>
      <c r="AU4946" s="201">
        <v>0.49440000000000001</v>
      </c>
    </row>
    <row r="4947" spans="29:47" x14ac:dyDescent="0.2">
      <c r="AC4947" s="50">
        <v>-0.55000000000980298</v>
      </c>
      <c r="AU4947" s="201">
        <v>0.4945</v>
      </c>
    </row>
    <row r="4948" spans="29:47" x14ac:dyDescent="0.2">
      <c r="AC4948" s="50">
        <v>-0.54000000000979798</v>
      </c>
      <c r="AU4948" s="201">
        <v>0.49459999999999998</v>
      </c>
    </row>
    <row r="4949" spans="29:47" x14ac:dyDescent="0.2">
      <c r="AC4949" s="50">
        <v>-0.53000000000979997</v>
      </c>
      <c r="AU4949" s="201">
        <v>0.49469999999999997</v>
      </c>
    </row>
    <row r="4950" spans="29:47" x14ac:dyDescent="0.2">
      <c r="AC4950" s="50">
        <v>-0.52000000000980195</v>
      </c>
      <c r="AU4950" s="201">
        <v>0.49480000000000002</v>
      </c>
    </row>
    <row r="4951" spans="29:47" x14ac:dyDescent="0.2">
      <c r="AC4951" s="50">
        <v>-0.51000000000980406</v>
      </c>
      <c r="AU4951" s="201">
        <v>0.49490000000000001</v>
      </c>
    </row>
    <row r="4952" spans="29:47" x14ac:dyDescent="0.2">
      <c r="AC4952" s="50">
        <v>-0.50000000000979805</v>
      </c>
      <c r="AU4952" s="201">
        <v>0.495</v>
      </c>
    </row>
    <row r="4953" spans="29:47" x14ac:dyDescent="0.2">
      <c r="AC4953" s="50">
        <v>-0.49000000000990002</v>
      </c>
      <c r="AU4953" s="201">
        <v>0.49509999999999998</v>
      </c>
    </row>
    <row r="4954" spans="29:47" x14ac:dyDescent="0.2">
      <c r="AC4954" s="50">
        <v>-0.48000000000990201</v>
      </c>
      <c r="AU4954" s="201">
        <v>0.49519999999999997</v>
      </c>
    </row>
    <row r="4955" spans="29:47" x14ac:dyDescent="0.2">
      <c r="AC4955" s="50">
        <v>-0.470000000009897</v>
      </c>
      <c r="AU4955" s="201">
        <v>0.49530000000000002</v>
      </c>
    </row>
    <row r="4956" spans="29:47" x14ac:dyDescent="0.2">
      <c r="AC4956" s="50">
        <v>-0.46000000000989899</v>
      </c>
      <c r="AU4956" s="201">
        <v>0.49540000000000001</v>
      </c>
    </row>
    <row r="4957" spans="29:47" x14ac:dyDescent="0.2">
      <c r="AC4957" s="50">
        <v>-0.45000000000990098</v>
      </c>
      <c r="AU4957" s="201">
        <v>0.4955</v>
      </c>
    </row>
    <row r="4958" spans="29:47" x14ac:dyDescent="0.2">
      <c r="AC4958" s="50">
        <v>-0.44000000000990303</v>
      </c>
      <c r="AU4958" s="201">
        <v>0.49559999999999998</v>
      </c>
    </row>
    <row r="4959" spans="29:47" x14ac:dyDescent="0.2">
      <c r="AC4959" s="50">
        <v>-0.43000000000989802</v>
      </c>
      <c r="AU4959" s="201">
        <v>0.49569999999999997</v>
      </c>
    </row>
    <row r="4960" spans="29:47" x14ac:dyDescent="0.2">
      <c r="AC4960" s="50">
        <v>-0.42000000000990001</v>
      </c>
      <c r="AU4960" s="201">
        <v>0.49580000000000002</v>
      </c>
    </row>
    <row r="4961" spans="29:47" x14ac:dyDescent="0.2">
      <c r="AC4961" s="50">
        <v>-0.410000000009902</v>
      </c>
      <c r="AU4961" s="201">
        <v>0.49590000000000001</v>
      </c>
    </row>
    <row r="4962" spans="29:47" x14ac:dyDescent="0.2">
      <c r="AC4962" s="50">
        <v>-0.40000000000990399</v>
      </c>
      <c r="AU4962" s="201">
        <v>0.496</v>
      </c>
    </row>
    <row r="4963" spans="29:47" x14ac:dyDescent="0.2">
      <c r="AC4963" s="50">
        <v>-0.39000000000989798</v>
      </c>
      <c r="AU4963" s="201">
        <v>0.49609999999999999</v>
      </c>
    </row>
    <row r="4964" spans="29:47" x14ac:dyDescent="0.2">
      <c r="AC4964" s="50">
        <v>-0.38000000000989997</v>
      </c>
      <c r="AU4964" s="201">
        <v>0.49619999999999997</v>
      </c>
    </row>
    <row r="4965" spans="29:47" x14ac:dyDescent="0.2">
      <c r="AC4965" s="50">
        <v>-0.37000000000990202</v>
      </c>
      <c r="AU4965" s="201">
        <v>0.49630000000000002</v>
      </c>
    </row>
    <row r="4966" spans="29:47" x14ac:dyDescent="0.2">
      <c r="AC4966" s="50">
        <v>-0.36000000000989701</v>
      </c>
      <c r="AU4966" s="201">
        <v>0.49640000000000001</v>
      </c>
    </row>
    <row r="4967" spans="29:47" x14ac:dyDescent="0.2">
      <c r="AC4967" s="50">
        <v>-0.350000000009899</v>
      </c>
      <c r="AU4967" s="201">
        <v>0.4965</v>
      </c>
    </row>
    <row r="4968" spans="29:47" x14ac:dyDescent="0.2">
      <c r="AC4968" s="50">
        <v>-0.34000000000990099</v>
      </c>
      <c r="AU4968" s="201">
        <v>0.49659999999999999</v>
      </c>
    </row>
    <row r="4969" spans="29:47" x14ac:dyDescent="0.2">
      <c r="AC4969" s="50">
        <v>-0.33000000000990298</v>
      </c>
      <c r="AU4969" s="201">
        <v>0.49669999999999997</v>
      </c>
    </row>
    <row r="4970" spans="29:47" x14ac:dyDescent="0.2">
      <c r="AC4970" s="50">
        <v>-0.32000000000989798</v>
      </c>
      <c r="AU4970" s="201">
        <v>0.49680000000000002</v>
      </c>
    </row>
    <row r="4971" spans="29:47" x14ac:dyDescent="0.2">
      <c r="AC4971" s="50">
        <v>-0.31000000000990002</v>
      </c>
      <c r="AU4971" s="201">
        <v>0.49690000000000001</v>
      </c>
    </row>
    <row r="4972" spans="29:47" x14ac:dyDescent="0.2">
      <c r="AC4972" s="50">
        <v>-0.30000000000990201</v>
      </c>
      <c r="AU4972" s="201">
        <v>0.497</v>
      </c>
    </row>
    <row r="4973" spans="29:47" x14ac:dyDescent="0.2">
      <c r="AC4973" s="50">
        <v>-0.29000000000989701</v>
      </c>
      <c r="AU4973" s="201">
        <v>0.49709999999999999</v>
      </c>
    </row>
    <row r="4974" spans="29:47" x14ac:dyDescent="0.2">
      <c r="AC4974" s="50">
        <v>-0.280000000009899</v>
      </c>
      <c r="AU4974" s="201">
        <v>0.49719999999999998</v>
      </c>
    </row>
    <row r="4975" spans="29:47" x14ac:dyDescent="0.2">
      <c r="AC4975" s="50">
        <v>-0.27000000000990099</v>
      </c>
      <c r="AU4975" s="201">
        <v>0.49730000000000002</v>
      </c>
    </row>
    <row r="4976" spans="29:47" x14ac:dyDescent="0.2">
      <c r="AC4976" s="50">
        <v>-0.26000000000990298</v>
      </c>
      <c r="AU4976" s="201">
        <v>0.49740000000000001</v>
      </c>
    </row>
    <row r="4977" spans="29:47" x14ac:dyDescent="0.2">
      <c r="AC4977" s="50">
        <v>-0.25000000000989803</v>
      </c>
      <c r="AU4977" s="201">
        <v>0.4975</v>
      </c>
    </row>
    <row r="4978" spans="29:47" x14ac:dyDescent="0.2">
      <c r="AC4978" s="50">
        <v>-0.24000000000989999</v>
      </c>
      <c r="AU4978" s="201">
        <v>0.49759999999999999</v>
      </c>
    </row>
    <row r="4979" spans="29:47" x14ac:dyDescent="0.2">
      <c r="AC4979" s="50">
        <v>-0.23000000000990201</v>
      </c>
      <c r="AU4979" s="201">
        <v>0.49769999999999998</v>
      </c>
    </row>
    <row r="4980" spans="29:47" x14ac:dyDescent="0.2">
      <c r="AC4980" s="50">
        <v>-0.220000000009897</v>
      </c>
      <c r="AU4980" s="201">
        <v>0.49780000000000002</v>
      </c>
    </row>
    <row r="4981" spans="29:47" x14ac:dyDescent="0.2">
      <c r="AC4981" s="50">
        <v>-0.21000000000989899</v>
      </c>
      <c r="AU4981" s="201">
        <v>0.49790000000000001</v>
      </c>
    </row>
    <row r="4982" spans="29:47" x14ac:dyDescent="0.2">
      <c r="AC4982" s="50">
        <v>-0.20000000000990101</v>
      </c>
      <c r="AU4982" s="201">
        <v>0.498</v>
      </c>
    </row>
    <row r="4983" spans="29:47" x14ac:dyDescent="0.2">
      <c r="AC4983" s="50">
        <v>-0.190000000009903</v>
      </c>
      <c r="AU4983" s="201">
        <v>0.49809999999999999</v>
      </c>
    </row>
    <row r="4984" spans="29:47" x14ac:dyDescent="0.2">
      <c r="AC4984" s="50">
        <v>-0.18000000000989799</v>
      </c>
      <c r="AU4984" s="201">
        <v>0.49819999999999998</v>
      </c>
    </row>
    <row r="4985" spans="29:47" x14ac:dyDescent="0.2">
      <c r="AC4985" s="50">
        <v>-0.17000000000990001</v>
      </c>
      <c r="AU4985" s="201">
        <v>0.49830000000000002</v>
      </c>
    </row>
    <row r="4986" spans="29:47" x14ac:dyDescent="0.2">
      <c r="AC4986" s="50">
        <v>-0.160000000009902</v>
      </c>
      <c r="AU4986" s="201">
        <v>0.49840000000000001</v>
      </c>
    </row>
    <row r="4987" spans="29:47" x14ac:dyDescent="0.2">
      <c r="AC4987" s="50">
        <v>-0.15000000000990399</v>
      </c>
      <c r="AU4987" s="201">
        <v>0.4985</v>
      </c>
    </row>
    <row r="4988" spans="29:47" x14ac:dyDescent="0.2">
      <c r="AC4988" s="50">
        <v>-0.14000000000989801</v>
      </c>
      <c r="AU4988" s="201">
        <v>0.49859999999999999</v>
      </c>
    </row>
    <row r="4989" spans="29:47" x14ac:dyDescent="0.2">
      <c r="AC4989" s="50">
        <v>-0.1300000000099</v>
      </c>
      <c r="AU4989" s="201">
        <v>0.49869999999999998</v>
      </c>
    </row>
    <row r="4990" spans="29:47" x14ac:dyDescent="0.2">
      <c r="AC4990" s="50">
        <v>-0.12000000000990201</v>
      </c>
      <c r="AU4990" s="201">
        <v>0.49880000000000002</v>
      </c>
    </row>
    <row r="4991" spans="29:47" x14ac:dyDescent="0.2">
      <c r="AC4991" s="50">
        <v>-0.110000000009897</v>
      </c>
      <c r="AU4991" s="201">
        <v>0.49890000000000001</v>
      </c>
    </row>
    <row r="4992" spans="29:47" x14ac:dyDescent="0.2">
      <c r="AC4992" s="50">
        <v>-0.100000000009899</v>
      </c>
      <c r="AU4992" s="201">
        <v>0.499</v>
      </c>
    </row>
    <row r="4993" spans="29:47" x14ac:dyDescent="0.2">
      <c r="AC4993" s="50">
        <v>-9.0000000009901299E-2</v>
      </c>
      <c r="AU4993" s="201">
        <v>0.49909999999999999</v>
      </c>
    </row>
    <row r="4994" spans="29:47" x14ac:dyDescent="0.2">
      <c r="AC4994" s="50">
        <v>-8.0000000009903302E-2</v>
      </c>
      <c r="AU4994" s="201">
        <v>0.49919999999999998</v>
      </c>
    </row>
    <row r="4995" spans="29:47" x14ac:dyDescent="0.2">
      <c r="AC4995" s="50">
        <v>-7.0000000009898103E-2</v>
      </c>
      <c r="AU4995" s="201">
        <v>0.49930000000000002</v>
      </c>
    </row>
    <row r="4996" spans="29:47" x14ac:dyDescent="0.2">
      <c r="AC4996" s="50">
        <v>-6.0000000009900099E-2</v>
      </c>
      <c r="AU4996" s="201">
        <v>0.49940000000000001</v>
      </c>
    </row>
    <row r="4997" spans="29:47" x14ac:dyDescent="0.2">
      <c r="AC4997" s="50">
        <v>-5.0000000009902103E-2</v>
      </c>
      <c r="AU4997" s="201">
        <v>0.4995</v>
      </c>
    </row>
    <row r="4998" spans="29:47" x14ac:dyDescent="0.2">
      <c r="AC4998" s="50">
        <v>-4.0000000009897001E-2</v>
      </c>
      <c r="AU4998" s="201">
        <v>0.49959999999999999</v>
      </c>
    </row>
    <row r="4999" spans="29:47" x14ac:dyDescent="0.2">
      <c r="AC4999" s="50">
        <v>-3.0000000009899001E-2</v>
      </c>
      <c r="AU4999" s="201">
        <v>0.49969999999999998</v>
      </c>
    </row>
    <row r="5000" spans="29:47" x14ac:dyDescent="0.2">
      <c r="AC5000" s="50">
        <v>-2.0000000009901001E-2</v>
      </c>
      <c r="AU5000" s="201">
        <v>0.49980000000000002</v>
      </c>
    </row>
    <row r="5001" spans="29:47" x14ac:dyDescent="0.2">
      <c r="AC5001" s="50">
        <v>-1.0000000009903001E-2</v>
      </c>
      <c r="AU5001" s="201">
        <v>0.49990000000000001</v>
      </c>
    </row>
    <row r="5002" spans="29:47" x14ac:dyDescent="0.2">
      <c r="AC5002" s="50">
        <v>-9.8978603091382004E-12</v>
      </c>
      <c r="AU5002" s="201">
        <v>0.5</v>
      </c>
    </row>
    <row r="5003" spans="29:47" x14ac:dyDescent="0.2">
      <c r="AC5003" s="50">
        <v>9.9999999901001502E-3</v>
      </c>
      <c r="AU5003" s="201">
        <v>0.50009999999999999</v>
      </c>
    </row>
    <row r="5004" spans="29:47" x14ac:dyDescent="0.2">
      <c r="AC5004" s="50">
        <v>1.9999999989998699E-2</v>
      </c>
      <c r="AU5004" s="201">
        <v>0.50019999999999998</v>
      </c>
    </row>
    <row r="5005" spans="29:47" x14ac:dyDescent="0.2">
      <c r="AC5005" s="50">
        <v>2.9999999989996699E-2</v>
      </c>
      <c r="AU5005" s="201">
        <v>0.50029999999999997</v>
      </c>
    </row>
    <row r="5006" spans="29:47" x14ac:dyDescent="0.2">
      <c r="AC5006" s="50">
        <v>3.9999999990001797E-2</v>
      </c>
      <c r="AU5006" s="201">
        <v>0.50039999999999996</v>
      </c>
    </row>
    <row r="5007" spans="29:47" x14ac:dyDescent="0.2">
      <c r="AC5007" s="50">
        <v>4.9999999989999801E-2</v>
      </c>
      <c r="AU5007" s="201">
        <v>0.50049999999999994</v>
      </c>
    </row>
    <row r="5008" spans="29:47" x14ac:dyDescent="0.2">
      <c r="AC5008" s="50">
        <v>5.9999999989997797E-2</v>
      </c>
      <c r="AU5008" s="201">
        <v>0.50060000000000004</v>
      </c>
    </row>
    <row r="5009" spans="29:47" x14ac:dyDescent="0.2">
      <c r="AC5009" s="50">
        <v>6.9999999990002906E-2</v>
      </c>
      <c r="AU5009" s="201">
        <v>0.50070000000000003</v>
      </c>
    </row>
    <row r="5010" spans="29:47" x14ac:dyDescent="0.2">
      <c r="AC5010" s="50">
        <v>7.9999999990001E-2</v>
      </c>
      <c r="AU5010" s="201">
        <v>0.50080000000000002</v>
      </c>
    </row>
    <row r="5011" spans="29:47" x14ac:dyDescent="0.2">
      <c r="AC5011" s="50">
        <v>8.9999999989998997E-2</v>
      </c>
      <c r="AU5011" s="201">
        <v>0.50090000000000001</v>
      </c>
    </row>
    <row r="5012" spans="29:47" x14ac:dyDescent="0.2">
      <c r="AC5012" s="50">
        <v>9.9999999989996993E-2</v>
      </c>
      <c r="AU5012" s="201">
        <v>0.501</v>
      </c>
    </row>
    <row r="5013" spans="29:47" x14ac:dyDescent="0.2">
      <c r="AC5013" s="50">
        <v>0.109999999990002</v>
      </c>
      <c r="AU5013" s="201">
        <v>0.50109999999999999</v>
      </c>
    </row>
    <row r="5014" spans="29:47" x14ac:dyDescent="0.2">
      <c r="AC5014" s="50">
        <v>0.11999999998999999</v>
      </c>
      <c r="AU5014" s="201">
        <v>0.50119999999999998</v>
      </c>
    </row>
    <row r="5015" spans="29:47" x14ac:dyDescent="0.2">
      <c r="AC5015" s="50">
        <v>0.12999999998999801</v>
      </c>
      <c r="AU5015" s="201">
        <v>0.50129999999999997</v>
      </c>
    </row>
    <row r="5016" spans="29:47" x14ac:dyDescent="0.2">
      <c r="AC5016" s="50">
        <v>0.13999999999000301</v>
      </c>
      <c r="AU5016" s="201">
        <v>0.50139999999999996</v>
      </c>
    </row>
    <row r="5017" spans="29:47" x14ac:dyDescent="0.2">
      <c r="AC5017" s="50">
        <v>0.14999999999000099</v>
      </c>
      <c r="AU5017" s="201">
        <v>0.50149999999999995</v>
      </c>
    </row>
    <row r="5018" spans="29:47" x14ac:dyDescent="0.2">
      <c r="AC5018" s="50">
        <v>0.159999999989999</v>
      </c>
      <c r="AU5018" s="201">
        <v>0.50160000000000005</v>
      </c>
    </row>
    <row r="5019" spans="29:47" x14ac:dyDescent="0.2">
      <c r="AC5019" s="50">
        <v>0.16999999998999701</v>
      </c>
      <c r="AU5019" s="201">
        <v>0.50170000000000003</v>
      </c>
    </row>
    <row r="5020" spans="29:47" x14ac:dyDescent="0.2">
      <c r="AC5020" s="50">
        <v>0.17999999999000199</v>
      </c>
      <c r="AU5020" s="201">
        <v>0.50180000000000002</v>
      </c>
    </row>
    <row r="5021" spans="29:47" x14ac:dyDescent="0.2">
      <c r="AC5021" s="50">
        <v>0.18999999999</v>
      </c>
      <c r="AU5021" s="201">
        <v>0.50190000000000001</v>
      </c>
    </row>
    <row r="5022" spans="29:47" x14ac:dyDescent="0.2">
      <c r="AC5022" s="50">
        <v>0.19999999998999801</v>
      </c>
      <c r="AU5022" s="201">
        <v>0.502</v>
      </c>
    </row>
    <row r="5023" spans="29:47" x14ac:dyDescent="0.2">
      <c r="AC5023" s="50">
        <v>0.20999999999000399</v>
      </c>
      <c r="AU5023" s="201">
        <v>0.50209999999999999</v>
      </c>
    </row>
    <row r="5024" spans="29:47" x14ac:dyDescent="0.2">
      <c r="AC5024" s="50">
        <v>0.219999999990002</v>
      </c>
      <c r="AU5024" s="201">
        <v>0.50219999999999998</v>
      </c>
    </row>
    <row r="5025" spans="29:47" x14ac:dyDescent="0.2">
      <c r="AC5025" s="50">
        <v>0.22999999999000001</v>
      </c>
      <c r="AU5025" s="201">
        <v>0.50229999999999997</v>
      </c>
    </row>
    <row r="5026" spans="29:47" x14ac:dyDescent="0.2">
      <c r="AC5026" s="50">
        <v>0.23999999998999799</v>
      </c>
      <c r="AU5026" s="201">
        <v>0.50239999999999996</v>
      </c>
    </row>
    <row r="5027" spans="29:47" x14ac:dyDescent="0.2">
      <c r="AC5027" s="50">
        <v>0.249999999990003</v>
      </c>
      <c r="AU5027" s="201">
        <v>0.50249999999999995</v>
      </c>
    </row>
    <row r="5028" spans="29:47" x14ac:dyDescent="0.2">
      <c r="AC5028" s="50">
        <v>0.25999999999000101</v>
      </c>
      <c r="AU5028" s="201">
        <v>0.50260000000000005</v>
      </c>
    </row>
    <row r="5029" spans="29:47" x14ac:dyDescent="0.2">
      <c r="AC5029" s="50">
        <v>0.26999999998999902</v>
      </c>
      <c r="AU5029" s="201">
        <v>0.50270000000000004</v>
      </c>
    </row>
    <row r="5030" spans="29:47" x14ac:dyDescent="0.2">
      <c r="AC5030" s="50">
        <v>0.27999999998999697</v>
      </c>
      <c r="AU5030" s="201">
        <v>0.50280000000000002</v>
      </c>
    </row>
    <row r="5031" spans="29:47" x14ac:dyDescent="0.2">
      <c r="AC5031" s="50">
        <v>0.28999999999000198</v>
      </c>
      <c r="AU5031" s="201">
        <v>0.50290000000000001</v>
      </c>
    </row>
    <row r="5032" spans="29:47" x14ac:dyDescent="0.2">
      <c r="AC5032" s="50">
        <v>0.29999999998999999</v>
      </c>
      <c r="AU5032" s="201">
        <v>0.503</v>
      </c>
    </row>
    <row r="5033" spans="29:47" x14ac:dyDescent="0.2">
      <c r="AC5033" s="50">
        <v>0.309999999989998</v>
      </c>
      <c r="AU5033" s="201">
        <v>0.50309999999999999</v>
      </c>
    </row>
    <row r="5034" spans="29:47" x14ac:dyDescent="0.2">
      <c r="AC5034" s="50">
        <v>0.319999999990003</v>
      </c>
      <c r="AU5034" s="201">
        <v>0.50319999999999998</v>
      </c>
    </row>
    <row r="5035" spans="29:47" x14ac:dyDescent="0.2">
      <c r="AC5035" s="50">
        <v>0.32999999999000101</v>
      </c>
      <c r="AU5035" s="201">
        <v>0.50329999999999997</v>
      </c>
    </row>
    <row r="5036" spans="29:47" x14ac:dyDescent="0.2">
      <c r="AC5036" s="50">
        <v>0.33999999998999902</v>
      </c>
      <c r="AU5036" s="201">
        <v>0.50339999999999996</v>
      </c>
    </row>
    <row r="5037" spans="29:47" x14ac:dyDescent="0.2">
      <c r="AC5037" s="50">
        <v>0.34999999998999698</v>
      </c>
      <c r="AU5037" s="201">
        <v>0.50349999999999995</v>
      </c>
    </row>
    <row r="5038" spans="29:47" x14ac:dyDescent="0.2">
      <c r="AC5038" s="50">
        <v>0.35999999999000198</v>
      </c>
      <c r="AU5038" s="201">
        <v>0.50360000000000005</v>
      </c>
    </row>
    <row r="5039" spans="29:47" x14ac:dyDescent="0.2">
      <c r="AC5039" s="50">
        <v>0.36999999998999999</v>
      </c>
      <c r="AU5039" s="201">
        <v>0.50370000000000004</v>
      </c>
    </row>
    <row r="5040" spans="29:47" x14ac:dyDescent="0.2">
      <c r="AC5040" s="50">
        <v>0.37999999998999801</v>
      </c>
      <c r="AU5040" s="201">
        <v>0.50380000000000003</v>
      </c>
    </row>
    <row r="5041" spans="29:47" x14ac:dyDescent="0.2">
      <c r="AC5041" s="50">
        <v>0.38999999999000301</v>
      </c>
      <c r="AU5041" s="201">
        <v>0.50390000000000001</v>
      </c>
    </row>
    <row r="5042" spans="29:47" x14ac:dyDescent="0.2">
      <c r="AC5042" s="50">
        <v>0.39999999999000102</v>
      </c>
      <c r="AU5042" s="201">
        <v>0.504</v>
      </c>
    </row>
    <row r="5043" spans="29:47" x14ac:dyDescent="0.2">
      <c r="AC5043" s="50">
        <v>0.40999999998999898</v>
      </c>
      <c r="AU5043" s="201">
        <v>0.50409999999999999</v>
      </c>
    </row>
    <row r="5044" spans="29:47" x14ac:dyDescent="0.2">
      <c r="AC5044" s="50">
        <v>0.41999999998999699</v>
      </c>
      <c r="AU5044" s="201">
        <v>0.50419999999999998</v>
      </c>
    </row>
    <row r="5045" spans="29:47" x14ac:dyDescent="0.2">
      <c r="AC5045" s="50">
        <v>0.42999999999000199</v>
      </c>
      <c r="AU5045" s="201">
        <v>0.50429999999999997</v>
      </c>
    </row>
    <row r="5046" spans="29:47" x14ac:dyDescent="0.2">
      <c r="AC5046" s="50">
        <v>0.43999999999</v>
      </c>
      <c r="AU5046" s="201">
        <v>0.50439999999999996</v>
      </c>
    </row>
    <row r="5047" spans="29:47" x14ac:dyDescent="0.2">
      <c r="AC5047" s="50">
        <v>0.44999999998999801</v>
      </c>
      <c r="AU5047" s="201">
        <v>0.50449999999999995</v>
      </c>
    </row>
    <row r="5048" spans="29:47" x14ac:dyDescent="0.2">
      <c r="AC5048" s="50">
        <v>0.45999999999000402</v>
      </c>
      <c r="AU5048" s="201">
        <v>0.50460000000000005</v>
      </c>
    </row>
    <row r="5049" spans="29:47" x14ac:dyDescent="0.2">
      <c r="AC5049" s="50">
        <v>0.46999999999000203</v>
      </c>
      <c r="AU5049" s="201">
        <v>0.50470000000000004</v>
      </c>
    </row>
    <row r="5050" spans="29:47" x14ac:dyDescent="0.2">
      <c r="AC5050" s="50">
        <v>0.47999999998999998</v>
      </c>
      <c r="AU5050" s="201">
        <v>0.50480000000000003</v>
      </c>
    </row>
    <row r="5051" spans="29:47" x14ac:dyDescent="0.2">
      <c r="AC5051" s="50">
        <v>0.48999999998999799</v>
      </c>
      <c r="AU5051" s="201">
        <v>0.50490000000000002</v>
      </c>
    </row>
    <row r="5052" spans="29:47" x14ac:dyDescent="0.2">
      <c r="AC5052" s="50">
        <v>0.499999999990003</v>
      </c>
      <c r="AU5052" s="201">
        <v>0.505</v>
      </c>
    </row>
    <row r="5053" spans="29:47" x14ac:dyDescent="0.2">
      <c r="AC5053" s="50">
        <v>0.50999999999000101</v>
      </c>
      <c r="AU5053" s="201">
        <v>0.50509999999999999</v>
      </c>
    </row>
    <row r="5054" spans="29:47" x14ac:dyDescent="0.2">
      <c r="AC5054" s="50">
        <v>0.51999999998989899</v>
      </c>
      <c r="AU5054" s="201">
        <v>0.50519999999999998</v>
      </c>
    </row>
    <row r="5055" spans="29:47" x14ac:dyDescent="0.2">
      <c r="AC5055" s="50">
        <v>0.529999999989897</v>
      </c>
      <c r="AU5055" s="201">
        <v>0.50529999999999997</v>
      </c>
    </row>
    <row r="5056" spans="29:47" x14ac:dyDescent="0.2">
      <c r="AC5056" s="50">
        <v>0.539999999989902</v>
      </c>
      <c r="AU5056" s="201">
        <v>0.50539999999999996</v>
      </c>
    </row>
    <row r="5057" spans="29:47" x14ac:dyDescent="0.2">
      <c r="AC5057" s="50">
        <v>0.54999999998990001</v>
      </c>
      <c r="AU5057" s="201">
        <v>0.50549999999999995</v>
      </c>
    </row>
    <row r="5058" spans="29:47" x14ac:dyDescent="0.2">
      <c r="AC5058" s="50">
        <v>0.55999999998989802</v>
      </c>
      <c r="AU5058" s="201">
        <v>0.50560000000000005</v>
      </c>
    </row>
    <row r="5059" spans="29:47" x14ac:dyDescent="0.2">
      <c r="AC5059" s="50">
        <v>0.56999999998990303</v>
      </c>
      <c r="AU5059" s="201">
        <v>0.50570000000000004</v>
      </c>
    </row>
    <row r="5060" spans="29:47" x14ac:dyDescent="0.2">
      <c r="AC5060" s="50">
        <v>0.57999999998990104</v>
      </c>
      <c r="AU5060" s="201">
        <v>0.50580000000000003</v>
      </c>
    </row>
    <row r="5061" spans="29:47" x14ac:dyDescent="0.2">
      <c r="AC5061" s="50">
        <v>0.58999999998989905</v>
      </c>
      <c r="AU5061" s="201">
        <v>0.50590000000000002</v>
      </c>
    </row>
    <row r="5062" spans="29:47" x14ac:dyDescent="0.2">
      <c r="AC5062" s="50">
        <v>0.59999999998989795</v>
      </c>
      <c r="AU5062" s="201">
        <v>0.50600000000000001</v>
      </c>
    </row>
    <row r="5063" spans="29:47" x14ac:dyDescent="0.2">
      <c r="AC5063" s="50">
        <v>0.60999999998990295</v>
      </c>
      <c r="AU5063" s="201">
        <v>0.50609999999999999</v>
      </c>
    </row>
    <row r="5064" spans="29:47" x14ac:dyDescent="0.2">
      <c r="AC5064" s="50">
        <v>0.61999999998990096</v>
      </c>
      <c r="AU5064" s="201">
        <v>0.50619999999999998</v>
      </c>
    </row>
    <row r="5065" spans="29:47" x14ac:dyDescent="0.2">
      <c r="AC5065" s="50">
        <v>0.62999999998989897</v>
      </c>
      <c r="AU5065" s="201">
        <v>0.50629999999999997</v>
      </c>
    </row>
    <row r="5066" spans="29:47" x14ac:dyDescent="0.2">
      <c r="AC5066" s="50">
        <v>0.63999999998989698</v>
      </c>
      <c r="AU5066" s="201">
        <v>0.50639999999999996</v>
      </c>
    </row>
    <row r="5067" spans="29:47" x14ac:dyDescent="0.2">
      <c r="AC5067" s="50">
        <v>0.64999999998990199</v>
      </c>
      <c r="AU5067" s="201">
        <v>0.50649999999999995</v>
      </c>
    </row>
    <row r="5068" spans="29:47" x14ac:dyDescent="0.2">
      <c r="AC5068" s="50">
        <v>0.6599999999899</v>
      </c>
      <c r="AU5068" s="201">
        <v>0.50660000000000005</v>
      </c>
    </row>
    <row r="5069" spans="29:47" x14ac:dyDescent="0.2">
      <c r="AC5069" s="50">
        <v>0.66999999998989801</v>
      </c>
      <c r="AU5069" s="201">
        <v>0.50670000000000004</v>
      </c>
    </row>
    <row r="5070" spans="29:47" x14ac:dyDescent="0.2">
      <c r="AC5070" s="50">
        <v>0.67999999998990301</v>
      </c>
      <c r="AU5070" s="201">
        <v>0.50680000000000003</v>
      </c>
    </row>
    <row r="5071" spans="29:47" x14ac:dyDescent="0.2">
      <c r="AC5071" s="50">
        <v>0.68999999998990103</v>
      </c>
      <c r="AU5071" s="201">
        <v>0.50690000000000002</v>
      </c>
    </row>
    <row r="5072" spans="29:47" x14ac:dyDescent="0.2">
      <c r="AC5072" s="50">
        <v>0.69999999998989904</v>
      </c>
      <c r="AU5072" s="201">
        <v>0.50700000000000001</v>
      </c>
    </row>
    <row r="5073" spans="29:47" x14ac:dyDescent="0.2">
      <c r="AC5073" s="50">
        <v>0.70999999998989705</v>
      </c>
      <c r="AU5073" s="201">
        <v>0.5071</v>
      </c>
    </row>
    <row r="5074" spans="29:47" x14ac:dyDescent="0.2">
      <c r="AC5074" s="50">
        <v>0.71999999998990205</v>
      </c>
      <c r="AU5074" s="201">
        <v>0.50719999999999998</v>
      </c>
    </row>
    <row r="5075" spans="29:47" x14ac:dyDescent="0.2">
      <c r="AC5075" s="50">
        <v>0.72999999998989995</v>
      </c>
      <c r="AU5075" s="201">
        <v>0.50729999999999997</v>
      </c>
    </row>
    <row r="5076" spans="29:47" x14ac:dyDescent="0.2">
      <c r="AC5076" s="50">
        <v>0.73999999998989796</v>
      </c>
      <c r="AU5076" s="201">
        <v>0.50739999999999996</v>
      </c>
    </row>
    <row r="5077" spans="29:47" x14ac:dyDescent="0.2">
      <c r="AC5077" s="50">
        <v>0.74999999998990297</v>
      </c>
      <c r="AU5077" s="201">
        <v>0.50749999999999995</v>
      </c>
    </row>
    <row r="5078" spans="29:47" x14ac:dyDescent="0.2">
      <c r="AC5078" s="50">
        <v>0.75999999998990098</v>
      </c>
      <c r="AU5078" s="201">
        <v>0.50760000000000005</v>
      </c>
    </row>
    <row r="5079" spans="29:47" x14ac:dyDescent="0.2">
      <c r="AC5079" s="50">
        <v>0.76999999998989899</v>
      </c>
      <c r="AU5079" s="201">
        <v>0.50770000000000004</v>
      </c>
    </row>
    <row r="5080" spans="29:47" x14ac:dyDescent="0.2">
      <c r="AC5080" s="50">
        <v>0.779999999989897</v>
      </c>
      <c r="AU5080" s="201">
        <v>0.50780000000000003</v>
      </c>
    </row>
    <row r="5081" spans="29:47" x14ac:dyDescent="0.2">
      <c r="AC5081" s="50">
        <v>0.789999999989902</v>
      </c>
      <c r="AU5081" s="201">
        <v>0.50790000000000002</v>
      </c>
    </row>
    <row r="5082" spans="29:47" x14ac:dyDescent="0.2">
      <c r="AC5082" s="50">
        <v>0.79999999998990001</v>
      </c>
      <c r="AU5082" s="201">
        <v>0.50800000000000001</v>
      </c>
    </row>
    <row r="5083" spans="29:47" x14ac:dyDescent="0.2">
      <c r="AC5083" s="50">
        <v>0.80999999998989802</v>
      </c>
      <c r="AU5083" s="201">
        <v>0.5081</v>
      </c>
    </row>
    <row r="5084" spans="29:47" x14ac:dyDescent="0.2">
      <c r="AC5084" s="50">
        <v>0.81999999998990303</v>
      </c>
      <c r="AU5084" s="201">
        <v>0.50819999999999999</v>
      </c>
    </row>
    <row r="5085" spans="29:47" x14ac:dyDescent="0.2">
      <c r="AC5085" s="50">
        <v>0.82999999998990104</v>
      </c>
      <c r="AU5085" s="201">
        <v>0.50829999999999997</v>
      </c>
    </row>
    <row r="5086" spans="29:47" x14ac:dyDescent="0.2">
      <c r="AC5086" s="50">
        <v>0.83999999998989905</v>
      </c>
      <c r="AU5086" s="201">
        <v>0.50839999999999996</v>
      </c>
    </row>
    <row r="5087" spans="29:47" x14ac:dyDescent="0.2">
      <c r="AC5087" s="50">
        <v>0.84999999998989795</v>
      </c>
      <c r="AU5087" s="201">
        <v>0.50849999999999995</v>
      </c>
    </row>
    <row r="5088" spans="29:47" x14ac:dyDescent="0.2">
      <c r="AC5088" s="50">
        <v>0.85999999998990295</v>
      </c>
      <c r="AU5088" s="201">
        <v>0.50860000000000005</v>
      </c>
    </row>
    <row r="5089" spans="29:47" x14ac:dyDescent="0.2">
      <c r="AC5089" s="50">
        <v>0.86999999998990096</v>
      </c>
      <c r="AU5089" s="201">
        <v>0.50870000000000004</v>
      </c>
    </row>
    <row r="5090" spans="29:47" x14ac:dyDescent="0.2">
      <c r="AC5090" s="50">
        <v>0.87999999998989897</v>
      </c>
      <c r="AU5090" s="201">
        <v>0.50880000000000003</v>
      </c>
    </row>
    <row r="5091" spans="29:47" x14ac:dyDescent="0.2">
      <c r="AC5091" s="50">
        <v>0.88999999998989698</v>
      </c>
      <c r="AU5091" s="201">
        <v>0.50890000000000002</v>
      </c>
    </row>
    <row r="5092" spans="29:47" x14ac:dyDescent="0.2">
      <c r="AC5092" s="50">
        <v>0.89999999998990199</v>
      </c>
      <c r="AU5092" s="201">
        <v>0.50900000000000001</v>
      </c>
    </row>
    <row r="5093" spans="29:47" x14ac:dyDescent="0.2">
      <c r="AC5093" s="50">
        <v>0.9099999999899</v>
      </c>
      <c r="AU5093" s="201">
        <v>0.5091</v>
      </c>
    </row>
    <row r="5094" spans="29:47" x14ac:dyDescent="0.2">
      <c r="AC5094" s="50">
        <v>0.91999999998989801</v>
      </c>
      <c r="AU5094" s="201">
        <v>0.50919999999999999</v>
      </c>
    </row>
    <row r="5095" spans="29:47" x14ac:dyDescent="0.2">
      <c r="AC5095" s="50">
        <v>0.92999999998990301</v>
      </c>
      <c r="AU5095" s="201">
        <v>0.50929999999999997</v>
      </c>
    </row>
    <row r="5096" spans="29:47" x14ac:dyDescent="0.2">
      <c r="AC5096" s="50">
        <v>0.93999999998990103</v>
      </c>
      <c r="AU5096" s="201">
        <v>0.50939999999999996</v>
      </c>
    </row>
    <row r="5097" spans="29:47" x14ac:dyDescent="0.2">
      <c r="AC5097" s="50">
        <v>0.94999999998989904</v>
      </c>
      <c r="AU5097" s="201">
        <v>0.50949999999999995</v>
      </c>
    </row>
    <row r="5098" spans="29:47" x14ac:dyDescent="0.2">
      <c r="AC5098" s="50">
        <v>0.95999999998989705</v>
      </c>
      <c r="AU5098" s="201">
        <v>0.50960000000000005</v>
      </c>
    </row>
    <row r="5099" spans="29:47" x14ac:dyDescent="0.2">
      <c r="AC5099" s="50">
        <v>0.96999999998990205</v>
      </c>
      <c r="AU5099" s="201">
        <v>0.50970000000000004</v>
      </c>
    </row>
    <row r="5100" spans="29:47" x14ac:dyDescent="0.2">
      <c r="AC5100" s="50">
        <v>0.97999999998989995</v>
      </c>
      <c r="AU5100" s="201">
        <v>0.50980000000000003</v>
      </c>
    </row>
    <row r="5101" spans="29:47" x14ac:dyDescent="0.2">
      <c r="AC5101" s="50">
        <v>0.98999999998989796</v>
      </c>
      <c r="AU5101" s="201">
        <v>0.50990000000000002</v>
      </c>
    </row>
    <row r="5102" spans="29:47" x14ac:dyDescent="0.2">
      <c r="AC5102" s="50">
        <v>0.99999999998990297</v>
      </c>
      <c r="AU5102" s="201">
        <v>0.51</v>
      </c>
    </row>
    <row r="5103" spans="29:47" x14ac:dyDescent="0.2">
      <c r="AC5103" s="50">
        <v>1.0099999999899001</v>
      </c>
      <c r="AU5103" s="201">
        <v>0.5101</v>
      </c>
    </row>
    <row r="5104" spans="29:47" x14ac:dyDescent="0.2">
      <c r="AC5104" s="50">
        <v>1.0199999999898</v>
      </c>
      <c r="AU5104" s="201">
        <v>0.51019999999999999</v>
      </c>
    </row>
    <row r="5105" spans="29:47" x14ac:dyDescent="0.2">
      <c r="AC5105" s="50">
        <v>1.0299999999898</v>
      </c>
      <c r="AU5105" s="201">
        <v>0.51029999999999998</v>
      </c>
    </row>
    <row r="5106" spans="29:47" x14ac:dyDescent="0.2">
      <c r="AC5106" s="50">
        <v>1.0399999999898</v>
      </c>
      <c r="AU5106" s="201">
        <v>0.51039999999999996</v>
      </c>
    </row>
    <row r="5107" spans="29:47" x14ac:dyDescent="0.2">
      <c r="AC5107" s="50">
        <v>1.0499999999898</v>
      </c>
      <c r="AU5107" s="201">
        <v>0.51049999999999995</v>
      </c>
    </row>
    <row r="5108" spans="29:47" x14ac:dyDescent="0.2">
      <c r="AC5108" s="50">
        <v>1.0599999999898</v>
      </c>
      <c r="AU5108" s="201">
        <v>0.51060000000000005</v>
      </c>
    </row>
    <row r="5109" spans="29:47" x14ac:dyDescent="0.2">
      <c r="AC5109" s="50">
        <v>1.0699999999898</v>
      </c>
      <c r="AU5109" s="201">
        <v>0.51070000000000004</v>
      </c>
    </row>
    <row r="5110" spans="29:47" x14ac:dyDescent="0.2">
      <c r="AC5110" s="50">
        <v>1.0799999999898</v>
      </c>
      <c r="AU5110" s="201">
        <v>0.51080000000000003</v>
      </c>
    </row>
    <row r="5111" spans="29:47" x14ac:dyDescent="0.2">
      <c r="AC5111" s="50">
        <v>1.0899999999898</v>
      </c>
      <c r="AU5111" s="201">
        <v>0.51090000000000002</v>
      </c>
    </row>
    <row r="5112" spans="29:47" x14ac:dyDescent="0.2">
      <c r="AC5112" s="50">
        <v>1.0999999999898</v>
      </c>
      <c r="AU5112" s="201">
        <v>0.51100000000000001</v>
      </c>
    </row>
    <row r="5113" spans="29:47" x14ac:dyDescent="0.2">
      <c r="AC5113" s="50">
        <v>1.1099999999898</v>
      </c>
      <c r="AU5113" s="201">
        <v>0.5111</v>
      </c>
    </row>
    <row r="5114" spans="29:47" x14ac:dyDescent="0.2">
      <c r="AC5114" s="50">
        <v>1.1199999999898</v>
      </c>
      <c r="AU5114" s="201">
        <v>0.51119999999999999</v>
      </c>
    </row>
    <row r="5115" spans="29:47" x14ac:dyDescent="0.2">
      <c r="AC5115" s="50">
        <v>1.1299999999898001</v>
      </c>
      <c r="AU5115" s="201">
        <v>0.51129999999999998</v>
      </c>
    </row>
    <row r="5116" spans="29:47" x14ac:dyDescent="0.2">
      <c r="AC5116" s="50">
        <v>1.1399999999898001</v>
      </c>
      <c r="AU5116" s="201">
        <v>0.51139999999999997</v>
      </c>
    </row>
    <row r="5117" spans="29:47" x14ac:dyDescent="0.2">
      <c r="AC5117" s="50">
        <v>1.1499999999898001</v>
      </c>
      <c r="AU5117" s="201">
        <v>0.51149999999999995</v>
      </c>
    </row>
    <row r="5118" spans="29:47" x14ac:dyDescent="0.2">
      <c r="AC5118" s="50">
        <v>1.1599999999898001</v>
      </c>
      <c r="AU5118" s="201">
        <v>0.51160000000000005</v>
      </c>
    </row>
    <row r="5119" spans="29:47" x14ac:dyDescent="0.2">
      <c r="AC5119" s="50">
        <v>1.1699999999898001</v>
      </c>
      <c r="AU5119" s="201">
        <v>0.51170000000000004</v>
      </c>
    </row>
    <row r="5120" spans="29:47" x14ac:dyDescent="0.2">
      <c r="AC5120" s="50">
        <v>1.1799999999898001</v>
      </c>
      <c r="AU5120" s="201">
        <v>0.51180000000000003</v>
      </c>
    </row>
    <row r="5121" spans="29:47" x14ac:dyDescent="0.2">
      <c r="AC5121" s="50">
        <v>1.1899999999898001</v>
      </c>
      <c r="AU5121" s="201">
        <v>0.51190000000000002</v>
      </c>
    </row>
    <row r="5122" spans="29:47" x14ac:dyDescent="0.2">
      <c r="AC5122" s="50">
        <v>1.1999999999897999</v>
      </c>
      <c r="AU5122" s="201">
        <v>0.51200000000000001</v>
      </c>
    </row>
    <row r="5123" spans="29:47" x14ac:dyDescent="0.2">
      <c r="AC5123" s="50">
        <v>1.2099999999897999</v>
      </c>
      <c r="AU5123" s="201">
        <v>0.5121</v>
      </c>
    </row>
    <row r="5124" spans="29:47" x14ac:dyDescent="0.2">
      <c r="AC5124" s="50">
        <v>1.2199999999897999</v>
      </c>
      <c r="AU5124" s="201">
        <v>0.51219999999999999</v>
      </c>
    </row>
    <row r="5125" spans="29:47" x14ac:dyDescent="0.2">
      <c r="AC5125" s="50">
        <v>1.2299999999897999</v>
      </c>
      <c r="AU5125" s="201">
        <v>0.51229999999999998</v>
      </c>
    </row>
    <row r="5126" spans="29:47" x14ac:dyDescent="0.2">
      <c r="AC5126" s="50">
        <v>1.2399999999897999</v>
      </c>
      <c r="AU5126" s="201">
        <v>0.51239999999999997</v>
      </c>
    </row>
    <row r="5127" spans="29:47" x14ac:dyDescent="0.2">
      <c r="AC5127" s="50">
        <v>1.2499999999897999</v>
      </c>
      <c r="AU5127" s="201">
        <v>0.51249999999999996</v>
      </c>
    </row>
    <row r="5128" spans="29:47" x14ac:dyDescent="0.2">
      <c r="AC5128" s="50">
        <v>1.2599999999897999</v>
      </c>
      <c r="AU5128" s="201">
        <v>0.51259999999999994</v>
      </c>
    </row>
    <row r="5129" spans="29:47" x14ac:dyDescent="0.2">
      <c r="AC5129" s="50">
        <v>1.2699999999898</v>
      </c>
      <c r="AU5129" s="201">
        <v>0.51270000000000004</v>
      </c>
    </row>
    <row r="5130" spans="29:47" x14ac:dyDescent="0.2">
      <c r="AC5130" s="50">
        <v>1.2799999999898</v>
      </c>
      <c r="AU5130" s="201">
        <v>0.51280000000000003</v>
      </c>
    </row>
    <row r="5131" spans="29:47" x14ac:dyDescent="0.2">
      <c r="AC5131" s="50">
        <v>1.2899999999898</v>
      </c>
      <c r="AU5131" s="201">
        <v>0.51290000000000002</v>
      </c>
    </row>
    <row r="5132" spans="29:47" x14ac:dyDescent="0.2">
      <c r="AC5132" s="50">
        <v>1.2999999999898</v>
      </c>
      <c r="AU5132" s="201">
        <v>0.51300000000000001</v>
      </c>
    </row>
    <row r="5133" spans="29:47" x14ac:dyDescent="0.2">
      <c r="AC5133" s="50">
        <v>1.3099999999898</v>
      </c>
      <c r="AU5133" s="201">
        <v>0.5131</v>
      </c>
    </row>
    <row r="5134" spans="29:47" x14ac:dyDescent="0.2">
      <c r="AC5134" s="50">
        <v>1.3199999999898</v>
      </c>
      <c r="AU5134" s="201">
        <v>0.51319999999999999</v>
      </c>
    </row>
    <row r="5135" spans="29:47" x14ac:dyDescent="0.2">
      <c r="AC5135" s="50">
        <v>1.3299999999898</v>
      </c>
      <c r="AU5135" s="201">
        <v>0.51329999999999998</v>
      </c>
    </row>
    <row r="5136" spans="29:47" x14ac:dyDescent="0.2">
      <c r="AC5136" s="50">
        <v>1.3399999999898</v>
      </c>
      <c r="AU5136" s="201">
        <v>0.51339999999999997</v>
      </c>
    </row>
    <row r="5137" spans="29:47" x14ac:dyDescent="0.2">
      <c r="AC5137" s="50">
        <v>1.3499999999898</v>
      </c>
      <c r="AU5137" s="201">
        <v>0.51349999999999996</v>
      </c>
    </row>
    <row r="5138" spans="29:47" x14ac:dyDescent="0.2">
      <c r="AC5138" s="50">
        <v>1.3599999999898</v>
      </c>
      <c r="AU5138" s="201">
        <v>0.51359999999999995</v>
      </c>
    </row>
    <row r="5139" spans="29:47" x14ac:dyDescent="0.2">
      <c r="AC5139" s="50">
        <v>1.3699999999898</v>
      </c>
      <c r="AU5139" s="201">
        <v>0.51370000000000005</v>
      </c>
    </row>
    <row r="5140" spans="29:47" x14ac:dyDescent="0.2">
      <c r="AC5140" s="50">
        <v>1.3799999999898001</v>
      </c>
      <c r="AU5140" s="201">
        <v>0.51380000000000003</v>
      </c>
    </row>
    <row r="5141" spans="29:47" x14ac:dyDescent="0.2">
      <c r="AC5141" s="50">
        <v>1.3899999999898001</v>
      </c>
      <c r="AU5141" s="201">
        <v>0.51390000000000002</v>
      </c>
    </row>
    <row r="5142" spans="29:47" x14ac:dyDescent="0.2">
      <c r="AC5142" s="50">
        <v>1.3999999999898001</v>
      </c>
      <c r="AU5142" s="201">
        <v>0.51400000000000001</v>
      </c>
    </row>
    <row r="5143" spans="29:47" x14ac:dyDescent="0.2">
      <c r="AC5143" s="50">
        <v>1.4099999999898001</v>
      </c>
      <c r="AU5143" s="201">
        <v>0.5141</v>
      </c>
    </row>
    <row r="5144" spans="29:47" x14ac:dyDescent="0.2">
      <c r="AC5144" s="50">
        <v>1.4199999999898001</v>
      </c>
      <c r="AU5144" s="201">
        <v>0.51419999999999999</v>
      </c>
    </row>
    <row r="5145" spans="29:47" x14ac:dyDescent="0.2">
      <c r="AC5145" s="50">
        <v>1.4299999999898001</v>
      </c>
      <c r="AU5145" s="201">
        <v>0.51429999999999998</v>
      </c>
    </row>
    <row r="5146" spans="29:47" x14ac:dyDescent="0.2">
      <c r="AC5146" s="50">
        <v>1.4399999999898001</v>
      </c>
      <c r="AU5146" s="201">
        <v>0.51439999999999997</v>
      </c>
    </row>
    <row r="5147" spans="29:47" x14ac:dyDescent="0.2">
      <c r="AC5147" s="50">
        <v>1.4499999999897999</v>
      </c>
      <c r="AU5147" s="201">
        <v>0.51449999999999996</v>
      </c>
    </row>
    <row r="5148" spans="29:47" x14ac:dyDescent="0.2">
      <c r="AC5148" s="50">
        <v>1.4599999999897999</v>
      </c>
      <c r="AU5148" s="201">
        <v>0.51459999999999995</v>
      </c>
    </row>
    <row r="5149" spans="29:47" x14ac:dyDescent="0.2">
      <c r="AC5149" s="50">
        <v>1.4699999999897999</v>
      </c>
      <c r="AU5149" s="201">
        <v>0.51470000000000005</v>
      </c>
    </row>
    <row r="5150" spans="29:47" x14ac:dyDescent="0.2">
      <c r="AC5150" s="50">
        <v>1.4799999999897999</v>
      </c>
      <c r="AU5150" s="201">
        <v>0.51480000000000004</v>
      </c>
    </row>
    <row r="5151" spans="29:47" x14ac:dyDescent="0.2">
      <c r="AC5151" s="50">
        <v>1.4899999999897999</v>
      </c>
      <c r="AU5151" s="201">
        <v>0.51490000000000002</v>
      </c>
    </row>
    <row r="5152" spans="29:47" x14ac:dyDescent="0.2">
      <c r="AC5152" s="50">
        <v>1.4999999999897999</v>
      </c>
      <c r="AU5152" s="201">
        <v>0.51500000000000001</v>
      </c>
    </row>
    <row r="5153" spans="29:47" x14ac:dyDescent="0.2">
      <c r="AC5153" s="50">
        <v>1.5099999999897999</v>
      </c>
      <c r="AU5153" s="201">
        <v>0.5151</v>
      </c>
    </row>
    <row r="5154" spans="29:47" x14ac:dyDescent="0.2">
      <c r="AC5154" s="50">
        <v>1.5199999999897</v>
      </c>
      <c r="AU5154" s="201">
        <v>0.51519999999999999</v>
      </c>
    </row>
    <row r="5155" spans="29:47" x14ac:dyDescent="0.2">
      <c r="AC5155" s="50">
        <v>1.5299999999897</v>
      </c>
      <c r="AU5155" s="201">
        <v>0.51529999999999998</v>
      </c>
    </row>
    <row r="5156" spans="29:47" x14ac:dyDescent="0.2">
      <c r="AC5156" s="50">
        <v>1.5399999999897001</v>
      </c>
      <c r="AU5156" s="201">
        <v>0.51539999999999997</v>
      </c>
    </row>
    <row r="5157" spans="29:47" x14ac:dyDescent="0.2">
      <c r="AC5157" s="50">
        <v>1.5499999999897001</v>
      </c>
      <c r="AU5157" s="201">
        <v>0.51549999999999996</v>
      </c>
    </row>
    <row r="5158" spans="29:47" x14ac:dyDescent="0.2">
      <c r="AC5158" s="50">
        <v>1.5599999999897001</v>
      </c>
      <c r="AU5158" s="201">
        <v>0.51559999999999995</v>
      </c>
    </row>
    <row r="5159" spans="29:47" x14ac:dyDescent="0.2">
      <c r="AC5159" s="50">
        <v>1.5699999999897001</v>
      </c>
      <c r="AU5159" s="201">
        <v>0.51570000000000005</v>
      </c>
    </row>
    <row r="5160" spans="29:47" x14ac:dyDescent="0.2">
      <c r="AC5160" s="50">
        <v>1.5799999999897001</v>
      </c>
      <c r="AU5160" s="201">
        <v>0.51580000000000004</v>
      </c>
    </row>
    <row r="5161" spans="29:47" x14ac:dyDescent="0.2">
      <c r="AC5161" s="50">
        <v>1.5899999999897001</v>
      </c>
      <c r="AU5161" s="201">
        <v>0.51590000000000003</v>
      </c>
    </row>
    <row r="5162" spans="29:47" x14ac:dyDescent="0.2">
      <c r="AC5162" s="50">
        <v>1.5999999999897001</v>
      </c>
      <c r="AU5162" s="201">
        <v>0.51600000000000001</v>
      </c>
    </row>
    <row r="5163" spans="29:47" x14ac:dyDescent="0.2">
      <c r="AC5163" s="50">
        <v>1.6099999999896999</v>
      </c>
      <c r="AU5163" s="201">
        <v>0.5161</v>
      </c>
    </row>
    <row r="5164" spans="29:47" x14ac:dyDescent="0.2">
      <c r="AC5164" s="50">
        <v>1.6199999999896999</v>
      </c>
      <c r="AU5164" s="201">
        <v>0.51619999999999999</v>
      </c>
    </row>
    <row r="5165" spans="29:47" x14ac:dyDescent="0.2">
      <c r="AC5165" s="50">
        <v>1.6299999999896999</v>
      </c>
      <c r="AU5165" s="201">
        <v>0.51629999999999998</v>
      </c>
    </row>
    <row r="5166" spans="29:47" x14ac:dyDescent="0.2">
      <c r="AC5166" s="50">
        <v>1.6399999999896999</v>
      </c>
      <c r="AU5166" s="201">
        <v>0.51639999999999997</v>
      </c>
    </row>
    <row r="5167" spans="29:47" x14ac:dyDescent="0.2">
      <c r="AC5167" s="50">
        <v>1.6499999999896999</v>
      </c>
      <c r="AU5167" s="201">
        <v>0.51649999999999996</v>
      </c>
    </row>
    <row r="5168" spans="29:47" x14ac:dyDescent="0.2">
      <c r="AC5168" s="50">
        <v>1.6599999999896999</v>
      </c>
      <c r="AU5168" s="201">
        <v>0.51659999999999995</v>
      </c>
    </row>
    <row r="5169" spans="29:47" x14ac:dyDescent="0.2">
      <c r="AC5169" s="50">
        <v>1.6699999999896999</v>
      </c>
      <c r="AU5169" s="201">
        <v>0.51670000000000005</v>
      </c>
    </row>
    <row r="5170" spans="29:47" x14ac:dyDescent="0.2">
      <c r="AC5170" s="50">
        <v>1.6799999999897</v>
      </c>
      <c r="AU5170" s="201">
        <v>0.51680000000000004</v>
      </c>
    </row>
    <row r="5171" spans="29:47" x14ac:dyDescent="0.2">
      <c r="AC5171" s="50">
        <v>1.6899999999897</v>
      </c>
      <c r="AU5171" s="201">
        <v>0.51690000000000003</v>
      </c>
    </row>
    <row r="5172" spans="29:47" x14ac:dyDescent="0.2">
      <c r="AC5172" s="50">
        <v>1.6999999999897</v>
      </c>
      <c r="AU5172" s="201">
        <v>0.51700000000000002</v>
      </c>
    </row>
    <row r="5173" spans="29:47" x14ac:dyDescent="0.2">
      <c r="AC5173" s="50">
        <v>1.7099999999897</v>
      </c>
      <c r="AU5173" s="201">
        <v>0.5171</v>
      </c>
    </row>
    <row r="5174" spans="29:47" x14ac:dyDescent="0.2">
      <c r="AC5174" s="50">
        <v>1.7199999999897</v>
      </c>
      <c r="AU5174" s="201">
        <v>0.51719999999999999</v>
      </c>
    </row>
    <row r="5175" spans="29:47" x14ac:dyDescent="0.2">
      <c r="AC5175" s="50">
        <v>1.7299999999897</v>
      </c>
      <c r="AU5175" s="201">
        <v>0.51729999999999998</v>
      </c>
    </row>
    <row r="5176" spans="29:47" x14ac:dyDescent="0.2">
      <c r="AC5176" s="50">
        <v>1.7399999999897</v>
      </c>
      <c r="AU5176" s="201">
        <v>0.51739999999999997</v>
      </c>
    </row>
    <row r="5177" spans="29:47" x14ac:dyDescent="0.2">
      <c r="AC5177" s="50">
        <v>1.7499999999897</v>
      </c>
      <c r="AU5177" s="201">
        <v>0.51749999999999996</v>
      </c>
    </row>
    <row r="5178" spans="29:47" x14ac:dyDescent="0.2">
      <c r="AC5178" s="50">
        <v>1.7599999999897</v>
      </c>
      <c r="AU5178" s="201">
        <v>0.51759999999999995</v>
      </c>
    </row>
    <row r="5179" spans="29:47" x14ac:dyDescent="0.2">
      <c r="AC5179" s="50">
        <v>1.7699999999897</v>
      </c>
      <c r="AU5179" s="201">
        <v>0.51770000000000005</v>
      </c>
    </row>
    <row r="5180" spans="29:47" x14ac:dyDescent="0.2">
      <c r="AC5180" s="50">
        <v>1.7799999999897</v>
      </c>
      <c r="AU5180" s="201">
        <v>0.51780000000000004</v>
      </c>
    </row>
    <row r="5181" spans="29:47" x14ac:dyDescent="0.2">
      <c r="AC5181" s="50">
        <v>1.7899999999897001</v>
      </c>
      <c r="AU5181" s="201">
        <v>0.51790000000000003</v>
      </c>
    </row>
    <row r="5182" spans="29:47" x14ac:dyDescent="0.2">
      <c r="AC5182" s="50">
        <v>1.7999999999897001</v>
      </c>
      <c r="AU5182" s="201">
        <v>0.51800000000000002</v>
      </c>
    </row>
    <row r="5183" spans="29:47" x14ac:dyDescent="0.2">
      <c r="AC5183" s="50">
        <v>1.8099999999897001</v>
      </c>
      <c r="AU5183" s="201">
        <v>0.5181</v>
      </c>
    </row>
    <row r="5184" spans="29:47" x14ac:dyDescent="0.2">
      <c r="AC5184" s="50">
        <v>1.8199999999897001</v>
      </c>
      <c r="AU5184" s="201">
        <v>0.51819999999999999</v>
      </c>
    </row>
    <row r="5185" spans="29:47" x14ac:dyDescent="0.2">
      <c r="AC5185" s="50">
        <v>1.8299999999897001</v>
      </c>
      <c r="AU5185" s="201">
        <v>0.51829999999999998</v>
      </c>
    </row>
    <row r="5186" spans="29:47" x14ac:dyDescent="0.2">
      <c r="AC5186" s="50">
        <v>1.8399999999897001</v>
      </c>
      <c r="AU5186" s="201">
        <v>0.51839999999999997</v>
      </c>
    </row>
    <row r="5187" spans="29:47" x14ac:dyDescent="0.2">
      <c r="AC5187" s="50">
        <v>1.8499999999897001</v>
      </c>
      <c r="AU5187" s="201">
        <v>0.51849999999999996</v>
      </c>
    </row>
    <row r="5188" spans="29:47" x14ac:dyDescent="0.2">
      <c r="AC5188" s="50">
        <v>1.8599999999896999</v>
      </c>
      <c r="AU5188" s="201">
        <v>0.51859999999999995</v>
      </c>
    </row>
    <row r="5189" spans="29:47" x14ac:dyDescent="0.2">
      <c r="AC5189" s="50">
        <v>1.8699999999896999</v>
      </c>
      <c r="AU5189" s="201">
        <v>0.51870000000000005</v>
      </c>
    </row>
    <row r="5190" spans="29:47" x14ac:dyDescent="0.2">
      <c r="AC5190" s="50">
        <v>1.8799999999896999</v>
      </c>
      <c r="AU5190" s="201">
        <v>0.51880000000000004</v>
      </c>
    </row>
    <row r="5191" spans="29:47" x14ac:dyDescent="0.2">
      <c r="AC5191" s="50">
        <v>1.8899999999896999</v>
      </c>
      <c r="AU5191" s="201">
        <v>0.51890000000000003</v>
      </c>
    </row>
    <row r="5192" spans="29:47" x14ac:dyDescent="0.2">
      <c r="AC5192" s="50">
        <v>1.8999999999896999</v>
      </c>
      <c r="AU5192" s="201">
        <v>0.51900000000000002</v>
      </c>
    </row>
    <row r="5193" spans="29:47" x14ac:dyDescent="0.2">
      <c r="AC5193" s="50">
        <v>1.9099999999896999</v>
      </c>
      <c r="AU5193" s="201">
        <v>0.51910000000000001</v>
      </c>
    </row>
    <row r="5194" spans="29:47" x14ac:dyDescent="0.2">
      <c r="AC5194" s="50">
        <v>1.9199999999896999</v>
      </c>
      <c r="AU5194" s="201">
        <v>0.51919999999999999</v>
      </c>
    </row>
    <row r="5195" spans="29:47" x14ac:dyDescent="0.2">
      <c r="AC5195" s="50">
        <v>1.9299999999897</v>
      </c>
      <c r="AU5195" s="201">
        <v>0.51929999999999998</v>
      </c>
    </row>
    <row r="5196" spans="29:47" x14ac:dyDescent="0.2">
      <c r="AC5196" s="50">
        <v>1.9399999999897</v>
      </c>
      <c r="AU5196" s="201">
        <v>0.51939999999999997</v>
      </c>
    </row>
    <row r="5197" spans="29:47" x14ac:dyDescent="0.2">
      <c r="AC5197" s="50">
        <v>1.9499999999897</v>
      </c>
      <c r="AU5197" s="201">
        <v>0.51949999999999996</v>
      </c>
    </row>
    <row r="5198" spans="29:47" x14ac:dyDescent="0.2">
      <c r="AC5198" s="50">
        <v>1.9599999999897</v>
      </c>
      <c r="AU5198" s="201">
        <v>0.51959999999999995</v>
      </c>
    </row>
    <row r="5199" spans="29:47" x14ac:dyDescent="0.2">
      <c r="AC5199" s="50">
        <v>1.9699999999897</v>
      </c>
      <c r="AU5199" s="201">
        <v>0.51970000000000005</v>
      </c>
    </row>
    <row r="5200" spans="29:47" x14ac:dyDescent="0.2">
      <c r="AC5200" s="50">
        <v>1.9799999999897</v>
      </c>
      <c r="AU5200" s="201">
        <v>0.51980000000000004</v>
      </c>
    </row>
    <row r="5201" spans="29:47" x14ac:dyDescent="0.2">
      <c r="AC5201" s="50">
        <v>1.9899999999897</v>
      </c>
      <c r="AU5201" s="201">
        <v>0.51990000000000003</v>
      </c>
    </row>
    <row r="5202" spans="29:47" x14ac:dyDescent="0.2">
      <c r="AC5202" s="50">
        <v>1.9999999999897</v>
      </c>
      <c r="AU5202" s="201">
        <v>0.52</v>
      </c>
    </row>
    <row r="5203" spans="29:47" x14ac:dyDescent="0.2">
      <c r="AC5203" s="50">
        <v>2.0099999999897</v>
      </c>
      <c r="AU5203" s="201">
        <v>0.52010000000000001</v>
      </c>
    </row>
    <row r="5204" spans="29:47" x14ac:dyDescent="0.2">
      <c r="AC5204" s="50">
        <v>2.0199999999896998</v>
      </c>
      <c r="AU5204" s="201">
        <v>0.5202</v>
      </c>
    </row>
    <row r="5205" spans="29:47" x14ac:dyDescent="0.2">
      <c r="AC5205" s="50">
        <v>2.0299999999896001</v>
      </c>
      <c r="AU5205" s="201">
        <v>0.52029999999999998</v>
      </c>
    </row>
    <row r="5206" spans="29:47" x14ac:dyDescent="0.2">
      <c r="AC5206" s="50">
        <v>2.0399999999895999</v>
      </c>
      <c r="AU5206" s="201">
        <v>0.52039999999999997</v>
      </c>
    </row>
    <row r="5207" spans="29:47" x14ac:dyDescent="0.2">
      <c r="AC5207" s="50">
        <v>2.0499999999896001</v>
      </c>
      <c r="AU5207" s="201">
        <v>0.52049999999999996</v>
      </c>
    </row>
    <row r="5208" spans="29:47" x14ac:dyDescent="0.2">
      <c r="AC5208" s="50">
        <v>2.0599999999895999</v>
      </c>
      <c r="AU5208" s="201">
        <v>0.52059999999999995</v>
      </c>
    </row>
    <row r="5209" spans="29:47" x14ac:dyDescent="0.2">
      <c r="AC5209" s="50">
        <v>2.0699999999896002</v>
      </c>
      <c r="AU5209" s="201">
        <v>0.52070000000000005</v>
      </c>
    </row>
    <row r="5210" spans="29:47" x14ac:dyDescent="0.2">
      <c r="AC5210" s="50">
        <v>2.0799999999895999</v>
      </c>
      <c r="AU5210" s="201">
        <v>0.52080000000000004</v>
      </c>
    </row>
    <row r="5211" spans="29:47" x14ac:dyDescent="0.2">
      <c r="AC5211" s="50">
        <v>2.0899999999896002</v>
      </c>
      <c r="AU5211" s="201">
        <v>0.52090000000000003</v>
      </c>
    </row>
    <row r="5212" spans="29:47" x14ac:dyDescent="0.2">
      <c r="AC5212" s="50">
        <v>2.0999999999896</v>
      </c>
      <c r="AU5212" s="201">
        <v>0.52100000000000002</v>
      </c>
    </row>
    <row r="5213" spans="29:47" x14ac:dyDescent="0.2">
      <c r="AC5213" s="50">
        <v>2.1099999999896002</v>
      </c>
      <c r="AU5213" s="201">
        <v>0.52110000000000001</v>
      </c>
    </row>
    <row r="5214" spans="29:47" x14ac:dyDescent="0.2">
      <c r="AC5214" s="50">
        <v>2.1199999999896</v>
      </c>
      <c r="AU5214" s="201">
        <v>0.5212</v>
      </c>
    </row>
    <row r="5215" spans="29:47" x14ac:dyDescent="0.2">
      <c r="AC5215" s="50">
        <v>2.1299999999896002</v>
      </c>
      <c r="AU5215" s="201">
        <v>0.52129999999999999</v>
      </c>
    </row>
    <row r="5216" spans="29:47" x14ac:dyDescent="0.2">
      <c r="AC5216" s="50">
        <v>2.1399999999896</v>
      </c>
      <c r="AU5216" s="201">
        <v>0.52139999999999997</v>
      </c>
    </row>
    <row r="5217" spans="29:47" x14ac:dyDescent="0.2">
      <c r="AC5217" s="50">
        <v>2.1499999999895998</v>
      </c>
      <c r="AU5217" s="201">
        <v>0.52149999999999996</v>
      </c>
    </row>
    <row r="5218" spans="29:47" x14ac:dyDescent="0.2">
      <c r="AC5218" s="50">
        <v>2.1599999999896</v>
      </c>
      <c r="AU5218" s="201">
        <v>0.52159999999999995</v>
      </c>
    </row>
    <row r="5219" spans="29:47" x14ac:dyDescent="0.2">
      <c r="AC5219" s="50">
        <v>2.1699999999895998</v>
      </c>
      <c r="AU5219" s="201">
        <v>0.52170000000000005</v>
      </c>
    </row>
    <row r="5220" spans="29:47" x14ac:dyDescent="0.2">
      <c r="AC5220" s="50">
        <v>2.1799999999896</v>
      </c>
      <c r="AU5220" s="201">
        <v>0.52180000000000004</v>
      </c>
    </row>
    <row r="5221" spans="29:47" x14ac:dyDescent="0.2">
      <c r="AC5221" s="50">
        <v>2.1899999999895998</v>
      </c>
      <c r="AU5221" s="201">
        <v>0.52190000000000003</v>
      </c>
    </row>
    <row r="5222" spans="29:47" x14ac:dyDescent="0.2">
      <c r="AC5222" s="50">
        <v>2.1999999999896001</v>
      </c>
      <c r="AU5222" s="201">
        <v>0.52200000000000002</v>
      </c>
    </row>
    <row r="5223" spans="29:47" x14ac:dyDescent="0.2">
      <c r="AC5223" s="50">
        <v>2.2099999999895998</v>
      </c>
      <c r="AU5223" s="201">
        <v>0.52210000000000001</v>
      </c>
    </row>
    <row r="5224" spans="29:47" x14ac:dyDescent="0.2">
      <c r="AC5224" s="50">
        <v>2.2199999999896001</v>
      </c>
      <c r="AU5224" s="201">
        <v>0.5222</v>
      </c>
    </row>
    <row r="5225" spans="29:47" x14ac:dyDescent="0.2">
      <c r="AC5225" s="50">
        <v>2.2299999999895999</v>
      </c>
      <c r="AU5225" s="201">
        <v>0.52229999999999999</v>
      </c>
    </row>
    <row r="5226" spans="29:47" x14ac:dyDescent="0.2">
      <c r="AC5226" s="50">
        <v>2.2399999999896001</v>
      </c>
      <c r="AU5226" s="201">
        <v>0.52239999999999998</v>
      </c>
    </row>
    <row r="5227" spans="29:47" x14ac:dyDescent="0.2">
      <c r="AC5227" s="50">
        <v>2.2499999999895999</v>
      </c>
      <c r="AU5227" s="201">
        <v>0.52249999999999996</v>
      </c>
    </row>
    <row r="5228" spans="29:47" x14ac:dyDescent="0.2">
      <c r="AC5228" s="50">
        <v>2.2599999999896001</v>
      </c>
      <c r="AU5228" s="201">
        <v>0.52259999999999995</v>
      </c>
    </row>
    <row r="5229" spans="29:47" x14ac:dyDescent="0.2">
      <c r="AC5229" s="50">
        <v>2.2699999999895999</v>
      </c>
      <c r="AU5229" s="201">
        <v>0.52270000000000005</v>
      </c>
    </row>
    <row r="5230" spans="29:47" x14ac:dyDescent="0.2">
      <c r="AC5230" s="50">
        <v>2.2799999999896001</v>
      </c>
      <c r="AU5230" s="201">
        <v>0.52280000000000004</v>
      </c>
    </row>
    <row r="5231" spans="29:47" x14ac:dyDescent="0.2">
      <c r="AC5231" s="50">
        <v>2.2899999999895999</v>
      </c>
      <c r="AU5231" s="201">
        <v>0.52290000000000003</v>
      </c>
    </row>
    <row r="5232" spans="29:47" x14ac:dyDescent="0.2">
      <c r="AC5232" s="50">
        <v>2.2999999999896001</v>
      </c>
      <c r="AU5232" s="201">
        <v>0.52300000000000002</v>
      </c>
    </row>
    <row r="5233" spans="29:47" x14ac:dyDescent="0.2">
      <c r="AC5233" s="50">
        <v>2.3099999999895999</v>
      </c>
      <c r="AU5233" s="201">
        <v>0.52310000000000001</v>
      </c>
    </row>
    <row r="5234" spans="29:47" x14ac:dyDescent="0.2">
      <c r="AC5234" s="50">
        <v>2.3199999999896002</v>
      </c>
      <c r="AU5234" s="201">
        <v>0.5232</v>
      </c>
    </row>
    <row r="5235" spans="29:47" x14ac:dyDescent="0.2">
      <c r="AC5235" s="50">
        <v>2.3299999999895999</v>
      </c>
      <c r="AU5235" s="201">
        <v>0.52329999999999999</v>
      </c>
    </row>
    <row r="5236" spans="29:47" x14ac:dyDescent="0.2">
      <c r="AC5236" s="50">
        <v>2.3399999999896002</v>
      </c>
      <c r="AU5236" s="201">
        <v>0.52339999999999998</v>
      </c>
    </row>
    <row r="5237" spans="29:47" x14ac:dyDescent="0.2">
      <c r="AC5237" s="50">
        <v>2.3499999999896</v>
      </c>
      <c r="AU5237" s="201">
        <v>0.52349999999999997</v>
      </c>
    </row>
    <row r="5238" spans="29:47" x14ac:dyDescent="0.2">
      <c r="AC5238" s="50">
        <v>2.3599999999896002</v>
      </c>
      <c r="AU5238" s="201">
        <v>0.52359999999999995</v>
      </c>
    </row>
    <row r="5239" spans="29:47" x14ac:dyDescent="0.2">
      <c r="AC5239" s="50">
        <v>2.3699999999896</v>
      </c>
      <c r="AU5239" s="201">
        <v>0.52370000000000005</v>
      </c>
    </row>
    <row r="5240" spans="29:47" x14ac:dyDescent="0.2">
      <c r="AC5240" s="50">
        <v>2.3799999999896002</v>
      </c>
      <c r="AU5240" s="201">
        <v>0.52380000000000004</v>
      </c>
    </row>
    <row r="5241" spans="29:47" x14ac:dyDescent="0.2">
      <c r="AC5241" s="50">
        <v>2.3899999999896</v>
      </c>
      <c r="AU5241" s="201">
        <v>0.52390000000000003</v>
      </c>
    </row>
    <row r="5242" spans="29:47" x14ac:dyDescent="0.2">
      <c r="AC5242" s="50">
        <v>2.3999999999895998</v>
      </c>
      <c r="AU5242" s="201">
        <v>0.52400000000000002</v>
      </c>
    </row>
    <row r="5243" spans="29:47" x14ac:dyDescent="0.2">
      <c r="AC5243" s="50">
        <v>2.4099999999896</v>
      </c>
      <c r="AU5243" s="201">
        <v>0.52410000000000001</v>
      </c>
    </row>
    <row r="5244" spans="29:47" x14ac:dyDescent="0.2">
      <c r="AC5244" s="50">
        <v>2.4199999999895998</v>
      </c>
      <c r="AU5244" s="201">
        <v>0.5242</v>
      </c>
    </row>
    <row r="5245" spans="29:47" x14ac:dyDescent="0.2">
      <c r="AC5245" s="50">
        <v>2.4299999999896</v>
      </c>
      <c r="AU5245" s="201">
        <v>0.52429999999999999</v>
      </c>
    </row>
    <row r="5246" spans="29:47" x14ac:dyDescent="0.2">
      <c r="AC5246" s="50">
        <v>2.4399999999895998</v>
      </c>
      <c r="AU5246" s="201">
        <v>0.52439999999999998</v>
      </c>
    </row>
    <row r="5247" spans="29:47" x14ac:dyDescent="0.2">
      <c r="AC5247" s="50">
        <v>2.4499999999896001</v>
      </c>
      <c r="AU5247" s="201">
        <v>0.52449999999999997</v>
      </c>
    </row>
    <row r="5248" spans="29:47" x14ac:dyDescent="0.2">
      <c r="AC5248" s="50">
        <v>2.4599999999895998</v>
      </c>
      <c r="AU5248" s="201">
        <v>0.52459999999999996</v>
      </c>
    </row>
    <row r="5249" spans="29:47" x14ac:dyDescent="0.2">
      <c r="AC5249" s="50">
        <v>2.4699999999896001</v>
      </c>
      <c r="AU5249" s="201">
        <v>0.52470000000000006</v>
      </c>
    </row>
    <row r="5250" spans="29:47" x14ac:dyDescent="0.2">
      <c r="AC5250" s="50">
        <v>2.4799999999895999</v>
      </c>
      <c r="AU5250" s="201">
        <v>0.52480000000000004</v>
      </c>
    </row>
    <row r="5251" spans="29:47" x14ac:dyDescent="0.2">
      <c r="AC5251" s="50">
        <v>2.4899999999896001</v>
      </c>
      <c r="AU5251" s="201">
        <v>0.52490000000000003</v>
      </c>
    </row>
    <row r="5252" spans="29:47" x14ac:dyDescent="0.2">
      <c r="AC5252" s="50">
        <v>2.4999999999895999</v>
      </c>
      <c r="AU5252" s="201">
        <v>0.52500000000000002</v>
      </c>
    </row>
    <row r="5253" spans="29:47" x14ac:dyDescent="0.2">
      <c r="AC5253" s="50">
        <v>2.5099999999896001</v>
      </c>
      <c r="AU5253" s="201">
        <v>0.52510000000000001</v>
      </c>
    </row>
    <row r="5254" spans="29:47" x14ac:dyDescent="0.2">
      <c r="AC5254" s="50">
        <v>2.5199999999895999</v>
      </c>
      <c r="AU5254" s="201">
        <v>0.5252</v>
      </c>
    </row>
    <row r="5255" spans="29:47" x14ac:dyDescent="0.2">
      <c r="AC5255" s="50">
        <v>2.5299999999895002</v>
      </c>
      <c r="AU5255" s="201">
        <v>0.52529999999999999</v>
      </c>
    </row>
    <row r="5256" spans="29:47" x14ac:dyDescent="0.2">
      <c r="AC5256" s="50">
        <v>2.5399999999895</v>
      </c>
      <c r="AU5256" s="201">
        <v>0.52539999999999998</v>
      </c>
    </row>
    <row r="5257" spans="29:47" x14ac:dyDescent="0.2">
      <c r="AC5257" s="50">
        <v>2.5499999999895002</v>
      </c>
      <c r="AU5257" s="201">
        <v>0.52549999999999997</v>
      </c>
    </row>
    <row r="5258" spans="29:47" x14ac:dyDescent="0.2">
      <c r="AC5258" s="50">
        <v>2.5599999999895</v>
      </c>
      <c r="AU5258" s="201">
        <v>0.52559999999999996</v>
      </c>
    </row>
    <row r="5259" spans="29:47" x14ac:dyDescent="0.2">
      <c r="AC5259" s="50">
        <v>2.5699999999894998</v>
      </c>
      <c r="AU5259" s="201">
        <v>0.52569999999999995</v>
      </c>
    </row>
    <row r="5260" spans="29:47" x14ac:dyDescent="0.2">
      <c r="AC5260" s="50">
        <v>2.5799999999895</v>
      </c>
      <c r="AU5260" s="201">
        <v>0.52580000000000005</v>
      </c>
    </row>
    <row r="5261" spans="29:47" x14ac:dyDescent="0.2">
      <c r="AC5261" s="50">
        <v>2.5899999999894998</v>
      </c>
      <c r="AU5261" s="201">
        <v>0.52590000000000003</v>
      </c>
    </row>
    <row r="5262" spans="29:47" x14ac:dyDescent="0.2">
      <c r="AC5262" s="50">
        <v>2.5999999999895</v>
      </c>
      <c r="AU5262" s="201">
        <v>0.52600000000000002</v>
      </c>
    </row>
    <row r="5263" spans="29:47" x14ac:dyDescent="0.2">
      <c r="AC5263" s="50">
        <v>2.6099999999894998</v>
      </c>
      <c r="AU5263" s="201">
        <v>0.52610000000000001</v>
      </c>
    </row>
    <row r="5264" spans="29:47" x14ac:dyDescent="0.2">
      <c r="AC5264" s="50">
        <v>2.6199999999895001</v>
      </c>
      <c r="AU5264" s="201">
        <v>0.5262</v>
      </c>
    </row>
    <row r="5265" spans="29:47" x14ac:dyDescent="0.2">
      <c r="AC5265" s="50">
        <v>2.6299999999894998</v>
      </c>
      <c r="AU5265" s="201">
        <v>0.52629999999999999</v>
      </c>
    </row>
    <row r="5266" spans="29:47" x14ac:dyDescent="0.2">
      <c r="AC5266" s="50">
        <v>2.6399999999895001</v>
      </c>
      <c r="AU5266" s="201">
        <v>0.52639999999999998</v>
      </c>
    </row>
    <row r="5267" spans="29:47" x14ac:dyDescent="0.2">
      <c r="AC5267" s="50">
        <v>2.6499999999894999</v>
      </c>
      <c r="AU5267" s="201">
        <v>0.52649999999999997</v>
      </c>
    </row>
    <row r="5268" spans="29:47" x14ac:dyDescent="0.2">
      <c r="AC5268" s="50">
        <v>2.6599999999895001</v>
      </c>
      <c r="AU5268" s="201">
        <v>0.52659999999999996</v>
      </c>
    </row>
    <row r="5269" spans="29:47" x14ac:dyDescent="0.2">
      <c r="AC5269" s="50">
        <v>2.6699999999894999</v>
      </c>
      <c r="AU5269" s="201">
        <v>0.52669999999999995</v>
      </c>
    </row>
    <row r="5270" spans="29:47" x14ac:dyDescent="0.2">
      <c r="AC5270" s="50">
        <v>2.6799999999895001</v>
      </c>
      <c r="AU5270" s="201">
        <v>0.52680000000000005</v>
      </c>
    </row>
    <row r="5271" spans="29:47" x14ac:dyDescent="0.2">
      <c r="AC5271" s="50">
        <v>2.6899999999894999</v>
      </c>
      <c r="AU5271" s="201">
        <v>0.52690000000000003</v>
      </c>
    </row>
    <row r="5272" spans="29:47" x14ac:dyDescent="0.2">
      <c r="AC5272" s="50">
        <v>2.6999999999895001</v>
      </c>
      <c r="AU5272" s="201">
        <v>0.52700000000000002</v>
      </c>
    </row>
    <row r="5273" spans="29:47" x14ac:dyDescent="0.2">
      <c r="AC5273" s="50">
        <v>2.7099999999894999</v>
      </c>
      <c r="AU5273" s="201">
        <v>0.52710000000000001</v>
      </c>
    </row>
    <row r="5274" spans="29:47" x14ac:dyDescent="0.2">
      <c r="AC5274" s="50">
        <v>2.7199999999895002</v>
      </c>
      <c r="AU5274" s="201">
        <v>0.5272</v>
      </c>
    </row>
    <row r="5275" spans="29:47" x14ac:dyDescent="0.2">
      <c r="AC5275" s="50">
        <v>2.7299999999894999</v>
      </c>
      <c r="AU5275" s="201">
        <v>0.52729999999999999</v>
      </c>
    </row>
    <row r="5276" spans="29:47" x14ac:dyDescent="0.2">
      <c r="AC5276" s="50">
        <v>2.7399999999895002</v>
      </c>
      <c r="AU5276" s="201">
        <v>0.52739999999999998</v>
      </c>
    </row>
    <row r="5277" spans="29:47" x14ac:dyDescent="0.2">
      <c r="AC5277" s="50">
        <v>2.7499999999895</v>
      </c>
      <c r="AU5277" s="201">
        <v>0.52749999999999997</v>
      </c>
    </row>
    <row r="5278" spans="29:47" x14ac:dyDescent="0.2">
      <c r="AC5278" s="50">
        <v>2.7599999999895002</v>
      </c>
      <c r="AU5278" s="201">
        <v>0.52759999999999996</v>
      </c>
    </row>
    <row r="5279" spans="29:47" x14ac:dyDescent="0.2">
      <c r="AC5279" s="50">
        <v>2.7699999999895</v>
      </c>
      <c r="AU5279" s="201">
        <v>0.52769999999999995</v>
      </c>
    </row>
    <row r="5280" spans="29:47" x14ac:dyDescent="0.2">
      <c r="AC5280" s="50">
        <v>2.7799999999895002</v>
      </c>
      <c r="AU5280" s="201">
        <v>0.52780000000000005</v>
      </c>
    </row>
    <row r="5281" spans="29:47" x14ac:dyDescent="0.2">
      <c r="AC5281" s="50">
        <v>2.7899999999895</v>
      </c>
      <c r="AU5281" s="201">
        <v>0.52790000000000004</v>
      </c>
    </row>
    <row r="5282" spans="29:47" x14ac:dyDescent="0.2">
      <c r="AC5282" s="50">
        <v>2.7999999999895002</v>
      </c>
      <c r="AU5282" s="201">
        <v>0.52800000000000002</v>
      </c>
    </row>
    <row r="5283" spans="29:47" x14ac:dyDescent="0.2">
      <c r="AC5283" s="50">
        <v>2.8099999999895</v>
      </c>
      <c r="AU5283" s="201">
        <v>0.52810000000000001</v>
      </c>
    </row>
    <row r="5284" spans="29:47" x14ac:dyDescent="0.2">
      <c r="AC5284" s="50">
        <v>2.8199999999894998</v>
      </c>
      <c r="AU5284" s="201">
        <v>0.5282</v>
      </c>
    </row>
    <row r="5285" spans="29:47" x14ac:dyDescent="0.2">
      <c r="AC5285" s="50">
        <v>2.8299999999895</v>
      </c>
      <c r="AU5285" s="201">
        <v>0.52829999999999999</v>
      </c>
    </row>
    <row r="5286" spans="29:47" x14ac:dyDescent="0.2">
      <c r="AC5286" s="50">
        <v>2.8399999999894998</v>
      </c>
      <c r="AU5286" s="201">
        <v>0.52839999999999998</v>
      </c>
    </row>
    <row r="5287" spans="29:47" x14ac:dyDescent="0.2">
      <c r="AC5287" s="50">
        <v>2.8499999999895</v>
      </c>
      <c r="AU5287" s="201">
        <v>0.52849999999999997</v>
      </c>
    </row>
    <row r="5288" spans="29:47" x14ac:dyDescent="0.2">
      <c r="AC5288" s="50">
        <v>2.8599999999894998</v>
      </c>
      <c r="AU5288" s="201">
        <v>0.52859999999999996</v>
      </c>
    </row>
    <row r="5289" spans="29:47" x14ac:dyDescent="0.2">
      <c r="AC5289" s="50">
        <v>2.8699999999895001</v>
      </c>
      <c r="AU5289" s="201">
        <v>0.52869999999999995</v>
      </c>
    </row>
    <row r="5290" spans="29:47" x14ac:dyDescent="0.2">
      <c r="AC5290" s="50">
        <v>2.8799999999894998</v>
      </c>
      <c r="AU5290" s="201">
        <v>0.52880000000000005</v>
      </c>
    </row>
    <row r="5291" spans="29:47" x14ac:dyDescent="0.2">
      <c r="AC5291" s="50">
        <v>2.8899999999895001</v>
      </c>
      <c r="AU5291" s="201">
        <v>0.52890000000000004</v>
      </c>
    </row>
    <row r="5292" spans="29:47" x14ac:dyDescent="0.2">
      <c r="AC5292" s="50">
        <v>2.8999999999894999</v>
      </c>
      <c r="AU5292" s="201">
        <v>0.52900000000000003</v>
      </c>
    </row>
    <row r="5293" spans="29:47" x14ac:dyDescent="0.2">
      <c r="AC5293" s="50">
        <v>2.9099999999895001</v>
      </c>
      <c r="AU5293" s="201">
        <v>0.52910000000000001</v>
      </c>
    </row>
    <row r="5294" spans="29:47" x14ac:dyDescent="0.2">
      <c r="AC5294" s="50">
        <v>2.9199999999894999</v>
      </c>
      <c r="AU5294" s="201">
        <v>0.5292</v>
      </c>
    </row>
    <row r="5295" spans="29:47" x14ac:dyDescent="0.2">
      <c r="AC5295" s="50">
        <v>2.9299999999895001</v>
      </c>
      <c r="AU5295" s="201">
        <v>0.52929999999999999</v>
      </c>
    </row>
    <row r="5296" spans="29:47" x14ac:dyDescent="0.2">
      <c r="AC5296" s="50">
        <v>2.9399999999894999</v>
      </c>
      <c r="AU5296" s="201">
        <v>0.52939999999999998</v>
      </c>
    </row>
    <row r="5297" spans="29:47" x14ac:dyDescent="0.2">
      <c r="AC5297" s="50">
        <v>2.9499999999895001</v>
      </c>
      <c r="AU5297" s="201">
        <v>0.52949999999999997</v>
      </c>
    </row>
    <row r="5298" spans="29:47" x14ac:dyDescent="0.2">
      <c r="AC5298" s="50">
        <v>2.9599999999894999</v>
      </c>
      <c r="AU5298" s="201">
        <v>0.52959999999999996</v>
      </c>
    </row>
    <row r="5299" spans="29:47" x14ac:dyDescent="0.2">
      <c r="AC5299" s="50">
        <v>2.9699999999895002</v>
      </c>
      <c r="AU5299" s="201">
        <v>0.52969999999999995</v>
      </c>
    </row>
    <row r="5300" spans="29:47" x14ac:dyDescent="0.2">
      <c r="AC5300" s="50">
        <v>2.9799999999894999</v>
      </c>
      <c r="AU5300" s="201">
        <v>0.52980000000000005</v>
      </c>
    </row>
    <row r="5301" spans="29:47" x14ac:dyDescent="0.2">
      <c r="AC5301" s="50">
        <v>2.9899999999895002</v>
      </c>
      <c r="AU5301" s="201">
        <v>0.52990000000000004</v>
      </c>
    </row>
    <row r="5302" spans="29:47" x14ac:dyDescent="0.2">
      <c r="AC5302" s="50">
        <v>2.9999999999895</v>
      </c>
      <c r="AU5302" s="201">
        <v>0.53</v>
      </c>
    </row>
    <row r="5303" spans="29:47" x14ac:dyDescent="0.2">
      <c r="AC5303" s="50">
        <v>3.0099999999895002</v>
      </c>
      <c r="AU5303" s="201">
        <v>0.53010000000000002</v>
      </c>
    </row>
    <row r="5304" spans="29:47" x14ac:dyDescent="0.2">
      <c r="AC5304" s="50">
        <v>3.0199999999895</v>
      </c>
      <c r="AU5304" s="201">
        <v>0.5302</v>
      </c>
    </row>
    <row r="5305" spans="29:47" x14ac:dyDescent="0.2">
      <c r="AC5305" s="50">
        <v>3.0299999999893998</v>
      </c>
      <c r="AU5305" s="201">
        <v>0.53029999999999999</v>
      </c>
    </row>
    <row r="5306" spans="29:47" x14ac:dyDescent="0.2">
      <c r="AC5306" s="50">
        <v>3.0399999999894001</v>
      </c>
      <c r="AU5306" s="201">
        <v>0.53039999999999998</v>
      </c>
    </row>
    <row r="5307" spans="29:47" x14ac:dyDescent="0.2">
      <c r="AC5307" s="50">
        <v>3.0499999999893999</v>
      </c>
      <c r="AU5307" s="201">
        <v>0.53049999999999997</v>
      </c>
    </row>
    <row r="5308" spans="29:47" x14ac:dyDescent="0.2">
      <c r="AC5308" s="50">
        <v>3.0599999999894001</v>
      </c>
      <c r="AU5308" s="201">
        <v>0.53059999999999996</v>
      </c>
    </row>
    <row r="5309" spans="29:47" x14ac:dyDescent="0.2">
      <c r="AC5309" s="50">
        <v>3.0699999999893999</v>
      </c>
      <c r="AU5309" s="201">
        <v>0.53069999999999995</v>
      </c>
    </row>
    <row r="5310" spans="29:47" x14ac:dyDescent="0.2">
      <c r="AC5310" s="50">
        <v>3.0799999999894001</v>
      </c>
      <c r="AU5310" s="201">
        <v>0.53080000000000005</v>
      </c>
    </row>
    <row r="5311" spans="29:47" x14ac:dyDescent="0.2">
      <c r="AC5311" s="50">
        <v>3.0899999999893999</v>
      </c>
      <c r="AU5311" s="201">
        <v>0.53090000000000004</v>
      </c>
    </row>
    <row r="5312" spans="29:47" x14ac:dyDescent="0.2">
      <c r="AC5312" s="50">
        <v>3.0999999999894001</v>
      </c>
      <c r="AU5312" s="201">
        <v>0.53100000000000003</v>
      </c>
    </row>
    <row r="5313" spans="29:47" x14ac:dyDescent="0.2">
      <c r="AC5313" s="50">
        <v>3.1099999999893999</v>
      </c>
      <c r="AU5313" s="201">
        <v>0.53110000000000002</v>
      </c>
    </row>
    <row r="5314" spans="29:47" x14ac:dyDescent="0.2">
      <c r="AC5314" s="50">
        <v>3.1199999999894001</v>
      </c>
      <c r="AU5314" s="201">
        <v>0.53120000000000001</v>
      </c>
    </row>
    <row r="5315" spans="29:47" x14ac:dyDescent="0.2">
      <c r="AC5315" s="50">
        <v>3.1299999999893999</v>
      </c>
      <c r="AU5315" s="201">
        <v>0.53129999999999999</v>
      </c>
    </row>
    <row r="5316" spans="29:47" x14ac:dyDescent="0.2">
      <c r="AC5316" s="50">
        <v>3.1399999999894002</v>
      </c>
      <c r="AU5316" s="201">
        <v>0.53139999999999998</v>
      </c>
    </row>
    <row r="5317" spans="29:47" x14ac:dyDescent="0.2">
      <c r="AC5317" s="50">
        <v>3.1499999999893999</v>
      </c>
      <c r="AU5317" s="201">
        <v>0.53149999999999997</v>
      </c>
    </row>
    <row r="5318" spans="29:47" x14ac:dyDescent="0.2">
      <c r="AC5318" s="50">
        <v>3.1599999999894002</v>
      </c>
      <c r="AU5318" s="201">
        <v>0.53159999999999996</v>
      </c>
    </row>
    <row r="5319" spans="29:47" x14ac:dyDescent="0.2">
      <c r="AC5319" s="50">
        <v>3.1699999999894</v>
      </c>
      <c r="AU5319" s="201">
        <v>0.53169999999999995</v>
      </c>
    </row>
    <row r="5320" spans="29:47" x14ac:dyDescent="0.2">
      <c r="AC5320" s="50">
        <v>3.1799999999894002</v>
      </c>
      <c r="AU5320" s="201">
        <v>0.53180000000000005</v>
      </c>
    </row>
    <row r="5321" spans="29:47" x14ac:dyDescent="0.2">
      <c r="AC5321" s="50">
        <v>3.1899999999894</v>
      </c>
      <c r="AU5321" s="201">
        <v>0.53190000000000004</v>
      </c>
    </row>
    <row r="5322" spans="29:47" x14ac:dyDescent="0.2">
      <c r="AC5322" s="50">
        <v>3.1999999999894002</v>
      </c>
      <c r="AU5322" s="201">
        <v>0.53200000000000003</v>
      </c>
    </row>
    <row r="5323" spans="29:47" x14ac:dyDescent="0.2">
      <c r="AC5323" s="50">
        <v>3.2099999999894</v>
      </c>
      <c r="AU5323" s="201">
        <v>0.53210000000000002</v>
      </c>
    </row>
    <row r="5324" spans="29:47" x14ac:dyDescent="0.2">
      <c r="AC5324" s="50">
        <v>3.2199999999893998</v>
      </c>
      <c r="AU5324" s="201">
        <v>0.53220000000000001</v>
      </c>
    </row>
    <row r="5325" spans="29:47" x14ac:dyDescent="0.2">
      <c r="AC5325" s="50">
        <v>3.2299999999894</v>
      </c>
      <c r="AU5325" s="201">
        <v>0.5323</v>
      </c>
    </row>
    <row r="5326" spans="29:47" x14ac:dyDescent="0.2">
      <c r="AC5326" s="50">
        <v>3.2399999999893998</v>
      </c>
      <c r="AU5326" s="201">
        <v>0.53239999999999998</v>
      </c>
    </row>
    <row r="5327" spans="29:47" x14ac:dyDescent="0.2">
      <c r="AC5327" s="50">
        <v>3.2499999999894</v>
      </c>
      <c r="AU5327" s="201">
        <v>0.53249999999999997</v>
      </c>
    </row>
    <row r="5328" spans="29:47" x14ac:dyDescent="0.2">
      <c r="AC5328" s="50">
        <v>3.2599999999893998</v>
      </c>
      <c r="AU5328" s="201">
        <v>0.53259999999999996</v>
      </c>
    </row>
    <row r="5329" spans="29:47" x14ac:dyDescent="0.2">
      <c r="AC5329" s="50">
        <v>3.2699999999894001</v>
      </c>
      <c r="AU5329" s="201">
        <v>0.53269999999999995</v>
      </c>
    </row>
    <row r="5330" spans="29:47" x14ac:dyDescent="0.2">
      <c r="AC5330" s="50">
        <v>3.2799999999893998</v>
      </c>
      <c r="AU5330" s="201">
        <v>0.53280000000000005</v>
      </c>
    </row>
    <row r="5331" spans="29:47" x14ac:dyDescent="0.2">
      <c r="AC5331" s="50">
        <v>3.2899999999894001</v>
      </c>
      <c r="AU5331" s="201">
        <v>0.53290000000000004</v>
      </c>
    </row>
    <row r="5332" spans="29:47" x14ac:dyDescent="0.2">
      <c r="AC5332" s="50">
        <v>3.2999999999893999</v>
      </c>
      <c r="AU5332" s="201">
        <v>0.53300000000000003</v>
      </c>
    </row>
    <row r="5333" spans="29:47" x14ac:dyDescent="0.2">
      <c r="AC5333" s="50">
        <v>3.3099999999894001</v>
      </c>
      <c r="AU5333" s="201">
        <v>0.53310000000000002</v>
      </c>
    </row>
    <row r="5334" spans="29:47" x14ac:dyDescent="0.2">
      <c r="AC5334" s="50">
        <v>3.3199999999893999</v>
      </c>
      <c r="AU5334" s="201">
        <v>0.53320000000000001</v>
      </c>
    </row>
    <row r="5335" spans="29:47" x14ac:dyDescent="0.2">
      <c r="AC5335" s="50">
        <v>3.3299999999894001</v>
      </c>
      <c r="AU5335" s="201">
        <v>0.5333</v>
      </c>
    </row>
    <row r="5336" spans="29:47" x14ac:dyDescent="0.2">
      <c r="AC5336" s="50">
        <v>3.3399999999893999</v>
      </c>
      <c r="AU5336" s="201">
        <v>0.53339999999999999</v>
      </c>
    </row>
    <row r="5337" spans="29:47" x14ac:dyDescent="0.2">
      <c r="AC5337" s="50">
        <v>3.3499999999894001</v>
      </c>
      <c r="AU5337" s="201">
        <v>0.53349999999999997</v>
      </c>
    </row>
    <row r="5338" spans="29:47" x14ac:dyDescent="0.2">
      <c r="AC5338" s="50">
        <v>3.3599999999893999</v>
      </c>
      <c r="AU5338" s="201">
        <v>0.53359999999999996</v>
      </c>
    </row>
    <row r="5339" spans="29:47" x14ac:dyDescent="0.2">
      <c r="AC5339" s="50">
        <v>3.3699999999894001</v>
      </c>
      <c r="AU5339" s="201">
        <v>0.53369999999999995</v>
      </c>
    </row>
    <row r="5340" spans="29:47" x14ac:dyDescent="0.2">
      <c r="AC5340" s="50">
        <v>3.3799999999893999</v>
      </c>
      <c r="AU5340" s="201">
        <v>0.53380000000000005</v>
      </c>
    </row>
    <row r="5341" spans="29:47" x14ac:dyDescent="0.2">
      <c r="AC5341" s="50">
        <v>3.3899999999894002</v>
      </c>
      <c r="AU5341" s="201">
        <v>0.53390000000000004</v>
      </c>
    </row>
    <row r="5342" spans="29:47" x14ac:dyDescent="0.2">
      <c r="AC5342" s="50">
        <v>3.3999999999893999</v>
      </c>
      <c r="AU5342" s="201">
        <v>0.53400000000000003</v>
      </c>
    </row>
    <row r="5343" spans="29:47" x14ac:dyDescent="0.2">
      <c r="AC5343" s="50">
        <v>3.4099999999894002</v>
      </c>
      <c r="AU5343" s="201">
        <v>0.53410000000000002</v>
      </c>
    </row>
    <row r="5344" spans="29:47" x14ac:dyDescent="0.2">
      <c r="AC5344" s="50">
        <v>3.4199999999894</v>
      </c>
      <c r="AU5344" s="201">
        <v>0.53420000000000001</v>
      </c>
    </row>
    <row r="5345" spans="29:47" x14ac:dyDescent="0.2">
      <c r="AC5345" s="50">
        <v>3.4299999999894002</v>
      </c>
      <c r="AU5345" s="201">
        <v>0.5343</v>
      </c>
    </row>
    <row r="5346" spans="29:47" x14ac:dyDescent="0.2">
      <c r="AC5346" s="50">
        <v>3.4399999999894</v>
      </c>
      <c r="AU5346" s="201">
        <v>0.53439999999999999</v>
      </c>
    </row>
    <row r="5347" spans="29:47" x14ac:dyDescent="0.2">
      <c r="AC5347" s="50">
        <v>3.4499999999894002</v>
      </c>
      <c r="AU5347" s="201">
        <v>0.53449999999999998</v>
      </c>
    </row>
    <row r="5348" spans="29:47" x14ac:dyDescent="0.2">
      <c r="AC5348" s="50">
        <v>3.4599999999894</v>
      </c>
      <c r="AU5348" s="201">
        <v>0.53459999999999996</v>
      </c>
    </row>
    <row r="5349" spans="29:47" x14ac:dyDescent="0.2">
      <c r="AC5349" s="50">
        <v>3.4699999999893998</v>
      </c>
      <c r="AU5349" s="201">
        <v>0.53469999999999995</v>
      </c>
    </row>
    <row r="5350" spans="29:47" x14ac:dyDescent="0.2">
      <c r="AC5350" s="50">
        <v>3.4799999999894</v>
      </c>
      <c r="AU5350" s="201">
        <v>0.53480000000000005</v>
      </c>
    </row>
    <row r="5351" spans="29:47" x14ac:dyDescent="0.2">
      <c r="AC5351" s="50">
        <v>3.4899999999893998</v>
      </c>
      <c r="AU5351" s="201">
        <v>0.53490000000000004</v>
      </c>
    </row>
    <row r="5352" spans="29:47" x14ac:dyDescent="0.2">
      <c r="AC5352" s="50">
        <v>3.4999999999894</v>
      </c>
      <c r="AU5352" s="201">
        <v>0.53500000000000003</v>
      </c>
    </row>
    <row r="5353" spans="29:47" x14ac:dyDescent="0.2">
      <c r="AC5353" s="50">
        <v>3.5099999999893998</v>
      </c>
      <c r="AU5353" s="201">
        <v>0.53510000000000002</v>
      </c>
    </row>
    <row r="5354" spans="29:47" x14ac:dyDescent="0.2">
      <c r="AC5354" s="50">
        <v>3.5199999999894001</v>
      </c>
      <c r="AU5354" s="201">
        <v>0.53520000000000001</v>
      </c>
    </row>
    <row r="5355" spans="29:47" x14ac:dyDescent="0.2">
      <c r="AC5355" s="50">
        <v>3.5299999999893998</v>
      </c>
      <c r="AU5355" s="201">
        <v>0.5353</v>
      </c>
    </row>
    <row r="5356" spans="29:47" x14ac:dyDescent="0.2">
      <c r="AC5356" s="50">
        <v>3.5399999999893002</v>
      </c>
      <c r="AU5356" s="201">
        <v>0.53539999999999999</v>
      </c>
    </row>
    <row r="5357" spans="29:47" x14ac:dyDescent="0.2">
      <c r="AC5357" s="50">
        <v>3.5499999999892999</v>
      </c>
      <c r="AU5357" s="201">
        <v>0.53549999999999998</v>
      </c>
    </row>
    <row r="5358" spans="29:47" x14ac:dyDescent="0.2">
      <c r="AC5358" s="50">
        <v>3.5599999999893002</v>
      </c>
      <c r="AU5358" s="201">
        <v>0.53559999999999997</v>
      </c>
    </row>
    <row r="5359" spans="29:47" x14ac:dyDescent="0.2">
      <c r="AC5359" s="50">
        <v>3.5699999999893</v>
      </c>
      <c r="AU5359" s="201">
        <v>0.53569999999999995</v>
      </c>
    </row>
    <row r="5360" spans="29:47" x14ac:dyDescent="0.2">
      <c r="AC5360" s="50">
        <v>3.5799999999893002</v>
      </c>
      <c r="AU5360" s="201">
        <v>0.53580000000000005</v>
      </c>
    </row>
    <row r="5361" spans="29:47" x14ac:dyDescent="0.2">
      <c r="AC5361" s="50">
        <v>3.5899999999893</v>
      </c>
      <c r="AU5361" s="201">
        <v>0.53590000000000004</v>
      </c>
    </row>
    <row r="5362" spans="29:47" x14ac:dyDescent="0.2">
      <c r="AC5362" s="50">
        <v>3.5999999999893002</v>
      </c>
      <c r="AU5362" s="201">
        <v>0.53600000000000003</v>
      </c>
    </row>
    <row r="5363" spans="29:47" x14ac:dyDescent="0.2">
      <c r="AC5363" s="50">
        <v>3.6099999999893</v>
      </c>
      <c r="AU5363" s="201">
        <v>0.53610000000000002</v>
      </c>
    </row>
    <row r="5364" spans="29:47" x14ac:dyDescent="0.2">
      <c r="AC5364" s="50">
        <v>3.6199999999893002</v>
      </c>
      <c r="AU5364" s="201">
        <v>0.53620000000000001</v>
      </c>
    </row>
    <row r="5365" spans="29:47" x14ac:dyDescent="0.2">
      <c r="AC5365" s="50">
        <v>3.6299999999893</v>
      </c>
      <c r="AU5365" s="201">
        <v>0.5363</v>
      </c>
    </row>
    <row r="5366" spans="29:47" x14ac:dyDescent="0.2">
      <c r="AC5366" s="50">
        <v>3.6399999999892998</v>
      </c>
      <c r="AU5366" s="201">
        <v>0.53639999999999999</v>
      </c>
    </row>
    <row r="5367" spans="29:47" x14ac:dyDescent="0.2">
      <c r="AC5367" s="50">
        <v>3.6499999999893</v>
      </c>
      <c r="AU5367" s="201">
        <v>0.53649999999999998</v>
      </c>
    </row>
    <row r="5368" spans="29:47" x14ac:dyDescent="0.2">
      <c r="AC5368" s="50">
        <v>3.6599999999892998</v>
      </c>
      <c r="AU5368" s="201">
        <v>0.53659999999999997</v>
      </c>
    </row>
    <row r="5369" spans="29:47" x14ac:dyDescent="0.2">
      <c r="AC5369" s="50">
        <v>3.6699999999893</v>
      </c>
      <c r="AU5369" s="201">
        <v>0.53669999999999995</v>
      </c>
    </row>
    <row r="5370" spans="29:47" x14ac:dyDescent="0.2">
      <c r="AC5370" s="50">
        <v>3.6799999999892998</v>
      </c>
      <c r="AU5370" s="201">
        <v>0.53680000000000005</v>
      </c>
    </row>
    <row r="5371" spans="29:47" x14ac:dyDescent="0.2">
      <c r="AC5371" s="50">
        <v>3.6899999999893001</v>
      </c>
      <c r="AU5371" s="201">
        <v>0.53690000000000004</v>
      </c>
    </row>
    <row r="5372" spans="29:47" x14ac:dyDescent="0.2">
      <c r="AC5372" s="50">
        <v>3.6999999999892998</v>
      </c>
      <c r="AU5372" s="201">
        <v>0.53700000000000003</v>
      </c>
    </row>
    <row r="5373" spans="29:47" x14ac:dyDescent="0.2">
      <c r="AC5373" s="50">
        <v>3.7099999999893001</v>
      </c>
      <c r="AU5373" s="201">
        <v>0.53710000000000002</v>
      </c>
    </row>
    <row r="5374" spans="29:47" x14ac:dyDescent="0.2">
      <c r="AC5374" s="50">
        <v>3.7199999999892999</v>
      </c>
      <c r="AU5374" s="201">
        <v>0.53720000000000001</v>
      </c>
    </row>
    <row r="5375" spans="29:47" x14ac:dyDescent="0.2">
      <c r="AC5375" s="50">
        <v>3.7299999999893001</v>
      </c>
      <c r="AU5375" s="201">
        <v>0.5373</v>
      </c>
    </row>
    <row r="5376" spans="29:47" x14ac:dyDescent="0.2">
      <c r="AC5376" s="50">
        <v>3.7399999999892999</v>
      </c>
      <c r="AU5376" s="201">
        <v>0.53739999999999999</v>
      </c>
    </row>
    <row r="5377" spans="29:47" x14ac:dyDescent="0.2">
      <c r="AC5377" s="50">
        <v>3.7499999999893001</v>
      </c>
      <c r="AU5377" s="201">
        <v>0.53749999999999998</v>
      </c>
    </row>
    <row r="5378" spans="29:47" x14ac:dyDescent="0.2">
      <c r="AC5378" s="50">
        <v>3.7599999999892999</v>
      </c>
      <c r="AU5378" s="201">
        <v>0.53759999999999997</v>
      </c>
    </row>
    <row r="5379" spans="29:47" x14ac:dyDescent="0.2">
      <c r="AC5379" s="50">
        <v>3.7699999999893001</v>
      </c>
      <c r="AU5379" s="201">
        <v>0.53769999999999996</v>
      </c>
    </row>
    <row r="5380" spans="29:47" x14ac:dyDescent="0.2">
      <c r="AC5380" s="50">
        <v>3.7799999999892999</v>
      </c>
      <c r="AU5380" s="201">
        <v>0.53779999999999994</v>
      </c>
    </row>
    <row r="5381" spans="29:47" x14ac:dyDescent="0.2">
      <c r="AC5381" s="50">
        <v>3.7899999999893002</v>
      </c>
      <c r="AU5381" s="201">
        <v>0.53790000000000004</v>
      </c>
    </row>
    <row r="5382" spans="29:47" x14ac:dyDescent="0.2">
      <c r="AC5382" s="50">
        <v>3.7999999999892999</v>
      </c>
      <c r="AU5382" s="201">
        <v>0.53800000000000003</v>
      </c>
    </row>
    <row r="5383" spans="29:47" x14ac:dyDescent="0.2">
      <c r="AC5383" s="50">
        <v>3.8099999999893002</v>
      </c>
      <c r="AU5383" s="201">
        <v>0.53810000000000002</v>
      </c>
    </row>
    <row r="5384" spans="29:47" x14ac:dyDescent="0.2">
      <c r="AC5384" s="50">
        <v>3.8199999999893</v>
      </c>
      <c r="AU5384" s="201">
        <v>0.53820000000000001</v>
      </c>
    </row>
    <row r="5385" spans="29:47" x14ac:dyDescent="0.2">
      <c r="AC5385" s="50">
        <v>3.8299999999893002</v>
      </c>
      <c r="AU5385" s="201">
        <v>0.5383</v>
      </c>
    </row>
    <row r="5386" spans="29:47" x14ac:dyDescent="0.2">
      <c r="AC5386" s="50">
        <v>3.8399999999893</v>
      </c>
      <c r="AU5386" s="201">
        <v>0.53839999999999999</v>
      </c>
    </row>
    <row r="5387" spans="29:47" x14ac:dyDescent="0.2">
      <c r="AC5387" s="50">
        <v>3.8499999999893002</v>
      </c>
      <c r="AU5387" s="201">
        <v>0.53849999999999998</v>
      </c>
    </row>
    <row r="5388" spans="29:47" x14ac:dyDescent="0.2">
      <c r="AC5388" s="50">
        <v>3.8599999999893</v>
      </c>
      <c r="AU5388" s="201">
        <v>0.53859999999999997</v>
      </c>
    </row>
    <row r="5389" spans="29:47" x14ac:dyDescent="0.2">
      <c r="AC5389" s="50">
        <v>3.8699999999893002</v>
      </c>
      <c r="AU5389" s="201">
        <v>0.53869999999999996</v>
      </c>
    </row>
    <row r="5390" spans="29:47" x14ac:dyDescent="0.2">
      <c r="AC5390" s="50">
        <v>3.8799999999893</v>
      </c>
      <c r="AU5390" s="201">
        <v>0.53879999999999995</v>
      </c>
    </row>
    <row r="5391" spans="29:47" x14ac:dyDescent="0.2">
      <c r="AC5391" s="50">
        <v>3.8899999999892998</v>
      </c>
      <c r="AU5391" s="201">
        <v>0.53890000000000005</v>
      </c>
    </row>
    <row r="5392" spans="29:47" x14ac:dyDescent="0.2">
      <c r="AC5392" s="50">
        <v>3.8999999999893</v>
      </c>
      <c r="AU5392" s="201">
        <v>0.53900000000000003</v>
      </c>
    </row>
    <row r="5393" spans="29:47" x14ac:dyDescent="0.2">
      <c r="AC5393" s="50">
        <v>3.9099999999892998</v>
      </c>
      <c r="AU5393" s="201">
        <v>0.53910000000000002</v>
      </c>
    </row>
    <row r="5394" spans="29:47" x14ac:dyDescent="0.2">
      <c r="AC5394" s="50">
        <v>3.9199999999893</v>
      </c>
      <c r="AU5394" s="201">
        <v>0.53920000000000001</v>
      </c>
    </row>
    <row r="5395" spans="29:47" x14ac:dyDescent="0.2">
      <c r="AC5395" s="50">
        <v>3.9299999999892998</v>
      </c>
      <c r="AU5395" s="201">
        <v>0.5393</v>
      </c>
    </row>
    <row r="5396" spans="29:47" x14ac:dyDescent="0.2">
      <c r="AC5396" s="50">
        <v>3.9399999999893001</v>
      </c>
      <c r="AU5396" s="201">
        <v>0.53939999999999999</v>
      </c>
    </row>
    <row r="5397" spans="29:47" x14ac:dyDescent="0.2">
      <c r="AC5397" s="50">
        <v>3.9499999999892998</v>
      </c>
      <c r="AU5397" s="201">
        <v>0.53949999999999998</v>
      </c>
    </row>
    <row r="5398" spans="29:47" x14ac:dyDescent="0.2">
      <c r="AC5398" s="50">
        <v>3.9599999999893001</v>
      </c>
      <c r="AU5398" s="201">
        <v>0.53959999999999997</v>
      </c>
    </row>
    <row r="5399" spans="29:47" x14ac:dyDescent="0.2">
      <c r="AC5399" s="50">
        <v>3.9699999999892999</v>
      </c>
      <c r="AU5399" s="201">
        <v>0.53969999999999996</v>
      </c>
    </row>
    <row r="5400" spans="29:47" x14ac:dyDescent="0.2">
      <c r="AC5400" s="50">
        <v>3.9799999999893001</v>
      </c>
      <c r="AU5400" s="201">
        <v>0.53979999999999995</v>
      </c>
    </row>
    <row r="5401" spans="29:47" x14ac:dyDescent="0.2">
      <c r="AC5401" s="50">
        <v>3.9899999999892999</v>
      </c>
      <c r="AU5401" s="201">
        <v>0.53990000000000005</v>
      </c>
    </row>
    <row r="5402" spans="29:47" x14ac:dyDescent="0.2">
      <c r="AC5402" s="50">
        <v>3.9999999999893001</v>
      </c>
      <c r="AU5402" s="201">
        <v>0.54</v>
      </c>
    </row>
    <row r="5403" spans="29:47" x14ac:dyDescent="0.2">
      <c r="AU5403" s="201">
        <v>0.54010000000000002</v>
      </c>
    </row>
    <row r="5404" spans="29:47" x14ac:dyDescent="0.2">
      <c r="AU5404" s="201">
        <v>0.54020000000000001</v>
      </c>
    </row>
    <row r="5405" spans="29:47" x14ac:dyDescent="0.2">
      <c r="AU5405" s="201">
        <v>0.5403</v>
      </c>
    </row>
    <row r="5406" spans="29:47" x14ac:dyDescent="0.2">
      <c r="AU5406" s="201">
        <v>0.54039999999999999</v>
      </c>
    </row>
    <row r="5407" spans="29:47" x14ac:dyDescent="0.2">
      <c r="AU5407" s="201">
        <v>0.54049999999999998</v>
      </c>
    </row>
    <row r="5408" spans="29:47" x14ac:dyDescent="0.2">
      <c r="AU5408" s="201">
        <v>0.54059999999999997</v>
      </c>
    </row>
    <row r="5409" spans="47:47" x14ac:dyDescent="0.2">
      <c r="AU5409" s="201">
        <v>0.54069999999999996</v>
      </c>
    </row>
    <row r="5410" spans="47:47" x14ac:dyDescent="0.2">
      <c r="AU5410" s="201">
        <v>0.54079999999999995</v>
      </c>
    </row>
    <row r="5411" spans="47:47" x14ac:dyDescent="0.2">
      <c r="AU5411" s="201">
        <v>0.54090000000000005</v>
      </c>
    </row>
    <row r="5412" spans="47:47" x14ac:dyDescent="0.2">
      <c r="AU5412" s="201">
        <v>0.54100000000000004</v>
      </c>
    </row>
    <row r="5413" spans="47:47" x14ac:dyDescent="0.2">
      <c r="AU5413" s="201">
        <v>0.54110000000000003</v>
      </c>
    </row>
    <row r="5414" spans="47:47" x14ac:dyDescent="0.2">
      <c r="AU5414" s="201">
        <v>0.54120000000000001</v>
      </c>
    </row>
    <row r="5415" spans="47:47" x14ac:dyDescent="0.2">
      <c r="AU5415" s="201">
        <v>0.5413</v>
      </c>
    </row>
    <row r="5416" spans="47:47" x14ac:dyDescent="0.2">
      <c r="AU5416" s="201">
        <v>0.54139999999999999</v>
      </c>
    </row>
    <row r="5417" spans="47:47" x14ac:dyDescent="0.2">
      <c r="AU5417" s="201">
        <v>0.54149999999999998</v>
      </c>
    </row>
    <row r="5418" spans="47:47" x14ac:dyDescent="0.2">
      <c r="AU5418" s="201">
        <v>0.54159999999999997</v>
      </c>
    </row>
    <row r="5419" spans="47:47" x14ac:dyDescent="0.2">
      <c r="AU5419" s="201">
        <v>0.54169999999999996</v>
      </c>
    </row>
    <row r="5420" spans="47:47" x14ac:dyDescent="0.2">
      <c r="AU5420" s="201">
        <v>0.54179999999999995</v>
      </c>
    </row>
    <row r="5421" spans="47:47" x14ac:dyDescent="0.2">
      <c r="AU5421" s="201">
        <v>0.54190000000000005</v>
      </c>
    </row>
    <row r="5422" spans="47:47" x14ac:dyDescent="0.2">
      <c r="AU5422" s="201">
        <v>0.54200000000000004</v>
      </c>
    </row>
    <row r="5423" spans="47:47" x14ac:dyDescent="0.2">
      <c r="AU5423" s="201">
        <v>0.54210000000000003</v>
      </c>
    </row>
    <row r="5424" spans="47:47" x14ac:dyDescent="0.2">
      <c r="AU5424" s="201">
        <v>0.54220000000000002</v>
      </c>
    </row>
    <row r="5425" spans="47:47" x14ac:dyDescent="0.2">
      <c r="AU5425" s="201">
        <v>0.5423</v>
      </c>
    </row>
    <row r="5426" spans="47:47" x14ac:dyDescent="0.2">
      <c r="AU5426" s="201">
        <v>0.54239999999999999</v>
      </c>
    </row>
    <row r="5427" spans="47:47" x14ac:dyDescent="0.2">
      <c r="AU5427" s="201">
        <v>0.54249999999999998</v>
      </c>
    </row>
    <row r="5428" spans="47:47" x14ac:dyDescent="0.2">
      <c r="AU5428" s="201">
        <v>0.54259999999999997</v>
      </c>
    </row>
    <row r="5429" spans="47:47" x14ac:dyDescent="0.2">
      <c r="AU5429" s="201">
        <v>0.54269999999999996</v>
      </c>
    </row>
    <row r="5430" spans="47:47" x14ac:dyDescent="0.2">
      <c r="AU5430" s="201">
        <v>0.54279999999999995</v>
      </c>
    </row>
    <row r="5431" spans="47:47" x14ac:dyDescent="0.2">
      <c r="AU5431" s="201">
        <v>0.54290000000000005</v>
      </c>
    </row>
    <row r="5432" spans="47:47" x14ac:dyDescent="0.2">
      <c r="AU5432" s="201">
        <v>0.54300000000000004</v>
      </c>
    </row>
    <row r="5433" spans="47:47" x14ac:dyDescent="0.2">
      <c r="AU5433" s="201">
        <v>0.54310000000000003</v>
      </c>
    </row>
    <row r="5434" spans="47:47" x14ac:dyDescent="0.2">
      <c r="AU5434" s="201">
        <v>0.54320000000000002</v>
      </c>
    </row>
    <row r="5435" spans="47:47" x14ac:dyDescent="0.2">
      <c r="AU5435" s="201">
        <v>0.54330000000000001</v>
      </c>
    </row>
    <row r="5436" spans="47:47" x14ac:dyDescent="0.2">
      <c r="AU5436" s="201">
        <v>0.54339999999999999</v>
      </c>
    </row>
    <row r="5437" spans="47:47" x14ac:dyDescent="0.2">
      <c r="AU5437" s="201">
        <v>0.54349999999999998</v>
      </c>
    </row>
    <row r="5438" spans="47:47" x14ac:dyDescent="0.2">
      <c r="AU5438" s="201">
        <v>0.54359999999999997</v>
      </c>
    </row>
    <row r="5439" spans="47:47" x14ac:dyDescent="0.2">
      <c r="AU5439" s="201">
        <v>0.54369999999999996</v>
      </c>
    </row>
    <row r="5440" spans="47:47" x14ac:dyDescent="0.2">
      <c r="AU5440" s="201">
        <v>0.54379999999999995</v>
      </c>
    </row>
    <row r="5441" spans="47:47" x14ac:dyDescent="0.2">
      <c r="AU5441" s="201">
        <v>0.54390000000000005</v>
      </c>
    </row>
    <row r="5442" spans="47:47" x14ac:dyDescent="0.2">
      <c r="AU5442" s="201">
        <v>0.54400000000000004</v>
      </c>
    </row>
    <row r="5443" spans="47:47" x14ac:dyDescent="0.2">
      <c r="AU5443" s="201">
        <v>0.54410000000000003</v>
      </c>
    </row>
    <row r="5444" spans="47:47" x14ac:dyDescent="0.2">
      <c r="AU5444" s="201">
        <v>0.54420000000000002</v>
      </c>
    </row>
    <row r="5445" spans="47:47" x14ac:dyDescent="0.2">
      <c r="AU5445" s="201">
        <v>0.54430000000000001</v>
      </c>
    </row>
    <row r="5446" spans="47:47" x14ac:dyDescent="0.2">
      <c r="AU5446" s="201">
        <v>0.5444</v>
      </c>
    </row>
    <row r="5447" spans="47:47" x14ac:dyDescent="0.2">
      <c r="AU5447" s="201">
        <v>0.54449999999999998</v>
      </c>
    </row>
    <row r="5448" spans="47:47" x14ac:dyDescent="0.2">
      <c r="AU5448" s="201">
        <v>0.54459999999999997</v>
      </c>
    </row>
    <row r="5449" spans="47:47" x14ac:dyDescent="0.2">
      <c r="AU5449" s="201">
        <v>0.54469999999999996</v>
      </c>
    </row>
    <row r="5450" spans="47:47" x14ac:dyDescent="0.2">
      <c r="AU5450" s="201">
        <v>0.54479999999999995</v>
      </c>
    </row>
    <row r="5451" spans="47:47" x14ac:dyDescent="0.2">
      <c r="AU5451" s="201">
        <v>0.54490000000000005</v>
      </c>
    </row>
    <row r="5452" spans="47:47" x14ac:dyDescent="0.2">
      <c r="AU5452" s="201">
        <v>0.54500000000000004</v>
      </c>
    </row>
    <row r="5453" spans="47:47" x14ac:dyDescent="0.2">
      <c r="AU5453" s="201">
        <v>0.54510000000000003</v>
      </c>
    </row>
    <row r="5454" spans="47:47" x14ac:dyDescent="0.2">
      <c r="AU5454" s="201">
        <v>0.54520000000000002</v>
      </c>
    </row>
    <row r="5455" spans="47:47" x14ac:dyDescent="0.2">
      <c r="AU5455" s="201">
        <v>0.54530000000000001</v>
      </c>
    </row>
    <row r="5456" spans="47:47" x14ac:dyDescent="0.2">
      <c r="AU5456" s="201">
        <v>0.5454</v>
      </c>
    </row>
    <row r="5457" spans="47:47" x14ac:dyDescent="0.2">
      <c r="AU5457" s="201">
        <v>0.54549999999999998</v>
      </c>
    </row>
    <row r="5458" spans="47:47" x14ac:dyDescent="0.2">
      <c r="AU5458" s="201">
        <v>0.54559999999999997</v>
      </c>
    </row>
    <row r="5459" spans="47:47" x14ac:dyDescent="0.2">
      <c r="AU5459" s="201">
        <v>0.54569999999999996</v>
      </c>
    </row>
    <row r="5460" spans="47:47" x14ac:dyDescent="0.2">
      <c r="AU5460" s="201">
        <v>0.54579999999999995</v>
      </c>
    </row>
    <row r="5461" spans="47:47" x14ac:dyDescent="0.2">
      <c r="AU5461" s="201">
        <v>0.54590000000000005</v>
      </c>
    </row>
    <row r="5462" spans="47:47" x14ac:dyDescent="0.2">
      <c r="AU5462" s="201">
        <v>0.54600000000000004</v>
      </c>
    </row>
    <row r="5463" spans="47:47" x14ac:dyDescent="0.2">
      <c r="AU5463" s="201">
        <v>0.54610000000000003</v>
      </c>
    </row>
    <row r="5464" spans="47:47" x14ac:dyDescent="0.2">
      <c r="AU5464" s="201">
        <v>0.54620000000000002</v>
      </c>
    </row>
    <row r="5465" spans="47:47" x14ac:dyDescent="0.2">
      <c r="AU5465" s="201">
        <v>0.54630000000000001</v>
      </c>
    </row>
    <row r="5466" spans="47:47" x14ac:dyDescent="0.2">
      <c r="AU5466" s="201">
        <v>0.5464</v>
      </c>
    </row>
    <row r="5467" spans="47:47" x14ac:dyDescent="0.2">
      <c r="AU5467" s="201">
        <v>0.54649999999999999</v>
      </c>
    </row>
    <row r="5468" spans="47:47" x14ac:dyDescent="0.2">
      <c r="AU5468" s="201">
        <v>0.54659999999999997</v>
      </c>
    </row>
    <row r="5469" spans="47:47" x14ac:dyDescent="0.2">
      <c r="AU5469" s="201">
        <v>0.54669999999999996</v>
      </c>
    </row>
    <row r="5470" spans="47:47" x14ac:dyDescent="0.2">
      <c r="AU5470" s="201">
        <v>0.54679999999999995</v>
      </c>
    </row>
    <row r="5471" spans="47:47" x14ac:dyDescent="0.2">
      <c r="AU5471" s="201">
        <v>0.54690000000000005</v>
      </c>
    </row>
    <row r="5472" spans="47:47" x14ac:dyDescent="0.2">
      <c r="AU5472" s="201">
        <v>0.54700000000000004</v>
      </c>
    </row>
    <row r="5473" spans="47:47" x14ac:dyDescent="0.2">
      <c r="AU5473" s="201">
        <v>0.54710000000000003</v>
      </c>
    </row>
    <row r="5474" spans="47:47" x14ac:dyDescent="0.2">
      <c r="AU5474" s="201">
        <v>0.54720000000000002</v>
      </c>
    </row>
    <row r="5475" spans="47:47" x14ac:dyDescent="0.2">
      <c r="AU5475" s="201">
        <v>0.54730000000000001</v>
      </c>
    </row>
    <row r="5476" spans="47:47" x14ac:dyDescent="0.2">
      <c r="AU5476" s="201">
        <v>0.5474</v>
      </c>
    </row>
    <row r="5477" spans="47:47" x14ac:dyDescent="0.2">
      <c r="AU5477" s="201">
        <v>0.54749999999999999</v>
      </c>
    </row>
    <row r="5478" spans="47:47" x14ac:dyDescent="0.2">
      <c r="AU5478" s="201">
        <v>0.54759999999999998</v>
      </c>
    </row>
    <row r="5479" spans="47:47" x14ac:dyDescent="0.2">
      <c r="AU5479" s="201">
        <v>0.54769999999999996</v>
      </c>
    </row>
    <row r="5480" spans="47:47" x14ac:dyDescent="0.2">
      <c r="AU5480" s="201">
        <v>0.54779999999999995</v>
      </c>
    </row>
    <row r="5481" spans="47:47" x14ac:dyDescent="0.2">
      <c r="AU5481" s="201">
        <v>0.54790000000000005</v>
      </c>
    </row>
    <row r="5482" spans="47:47" x14ac:dyDescent="0.2">
      <c r="AU5482" s="201">
        <v>0.54800000000000004</v>
      </c>
    </row>
    <row r="5483" spans="47:47" x14ac:dyDescent="0.2">
      <c r="AU5483" s="201">
        <v>0.54810000000000003</v>
      </c>
    </row>
    <row r="5484" spans="47:47" x14ac:dyDescent="0.2">
      <c r="AU5484" s="201">
        <v>0.54820000000000002</v>
      </c>
    </row>
    <row r="5485" spans="47:47" x14ac:dyDescent="0.2">
      <c r="AU5485" s="201">
        <v>0.54830000000000001</v>
      </c>
    </row>
    <row r="5486" spans="47:47" x14ac:dyDescent="0.2">
      <c r="AU5486" s="201">
        <v>0.5484</v>
      </c>
    </row>
    <row r="5487" spans="47:47" x14ac:dyDescent="0.2">
      <c r="AU5487" s="201">
        <v>0.54849999999999999</v>
      </c>
    </row>
    <row r="5488" spans="47:47" x14ac:dyDescent="0.2">
      <c r="AU5488" s="201">
        <v>0.54859999999999998</v>
      </c>
    </row>
    <row r="5489" spans="47:47" x14ac:dyDescent="0.2">
      <c r="AU5489" s="201">
        <v>0.54869999999999997</v>
      </c>
    </row>
    <row r="5490" spans="47:47" x14ac:dyDescent="0.2">
      <c r="AU5490" s="201">
        <v>0.54879999999999995</v>
      </c>
    </row>
    <row r="5491" spans="47:47" x14ac:dyDescent="0.2">
      <c r="AU5491" s="201">
        <v>0.54890000000000005</v>
      </c>
    </row>
    <row r="5492" spans="47:47" x14ac:dyDescent="0.2">
      <c r="AU5492" s="201">
        <v>0.54900000000000004</v>
      </c>
    </row>
    <row r="5493" spans="47:47" x14ac:dyDescent="0.2">
      <c r="AU5493" s="201">
        <v>0.54910000000000003</v>
      </c>
    </row>
    <row r="5494" spans="47:47" x14ac:dyDescent="0.2">
      <c r="AU5494" s="201">
        <v>0.54920000000000002</v>
      </c>
    </row>
    <row r="5495" spans="47:47" x14ac:dyDescent="0.2">
      <c r="AU5495" s="201">
        <v>0.54930000000000001</v>
      </c>
    </row>
    <row r="5496" spans="47:47" x14ac:dyDescent="0.2">
      <c r="AU5496" s="201">
        <v>0.5494</v>
      </c>
    </row>
    <row r="5497" spans="47:47" x14ac:dyDescent="0.2">
      <c r="AU5497" s="201">
        <v>0.54949999999999999</v>
      </c>
    </row>
    <row r="5498" spans="47:47" x14ac:dyDescent="0.2">
      <c r="AU5498" s="201">
        <v>0.54959999999999998</v>
      </c>
    </row>
    <row r="5499" spans="47:47" x14ac:dyDescent="0.2">
      <c r="AU5499" s="201">
        <v>0.54969999999999997</v>
      </c>
    </row>
    <row r="5500" spans="47:47" x14ac:dyDescent="0.2">
      <c r="AU5500" s="201">
        <v>0.54979999999999996</v>
      </c>
    </row>
    <row r="5501" spans="47:47" x14ac:dyDescent="0.2">
      <c r="AU5501" s="201">
        <v>0.54990000000000006</v>
      </c>
    </row>
    <row r="5502" spans="47:47" x14ac:dyDescent="0.2">
      <c r="AU5502" s="201">
        <v>0.55000000000000004</v>
      </c>
    </row>
    <row r="5503" spans="47:47" x14ac:dyDescent="0.2">
      <c r="AU5503" s="201">
        <v>0.55010000000000003</v>
      </c>
    </row>
    <row r="5504" spans="47:47" x14ac:dyDescent="0.2">
      <c r="AU5504" s="201">
        <v>0.55020000000000002</v>
      </c>
    </row>
    <row r="5505" spans="47:47" x14ac:dyDescent="0.2">
      <c r="AU5505" s="201">
        <v>0.55030000000000001</v>
      </c>
    </row>
    <row r="5506" spans="47:47" x14ac:dyDescent="0.2">
      <c r="AU5506" s="201">
        <v>0.5504</v>
      </c>
    </row>
    <row r="5507" spans="47:47" x14ac:dyDescent="0.2">
      <c r="AU5507" s="201">
        <v>0.55049999999999999</v>
      </c>
    </row>
    <row r="5508" spans="47:47" x14ac:dyDescent="0.2">
      <c r="AU5508" s="201">
        <v>0.55059999999999998</v>
      </c>
    </row>
    <row r="5509" spans="47:47" x14ac:dyDescent="0.2">
      <c r="AU5509" s="201">
        <v>0.55069999999999997</v>
      </c>
    </row>
    <row r="5510" spans="47:47" x14ac:dyDescent="0.2">
      <c r="AU5510" s="201">
        <v>0.55079999999999996</v>
      </c>
    </row>
    <row r="5511" spans="47:47" x14ac:dyDescent="0.2">
      <c r="AU5511" s="201">
        <v>0.55089999999999995</v>
      </c>
    </row>
    <row r="5512" spans="47:47" x14ac:dyDescent="0.2">
      <c r="AU5512" s="201">
        <v>0.55100000000000005</v>
      </c>
    </row>
    <row r="5513" spans="47:47" x14ac:dyDescent="0.2">
      <c r="AU5513" s="201">
        <v>0.55110000000000003</v>
      </c>
    </row>
    <row r="5514" spans="47:47" x14ac:dyDescent="0.2">
      <c r="AU5514" s="201">
        <v>0.55120000000000002</v>
      </c>
    </row>
    <row r="5515" spans="47:47" x14ac:dyDescent="0.2">
      <c r="AU5515" s="201">
        <v>0.55130000000000001</v>
      </c>
    </row>
    <row r="5516" spans="47:47" x14ac:dyDescent="0.2">
      <c r="AU5516" s="201">
        <v>0.5514</v>
      </c>
    </row>
    <row r="5517" spans="47:47" x14ac:dyDescent="0.2">
      <c r="AU5517" s="201">
        <v>0.55149999999999999</v>
      </c>
    </row>
    <row r="5518" spans="47:47" x14ac:dyDescent="0.2">
      <c r="AU5518" s="201">
        <v>0.55159999999999998</v>
      </c>
    </row>
    <row r="5519" spans="47:47" x14ac:dyDescent="0.2">
      <c r="AU5519" s="201">
        <v>0.55169999999999997</v>
      </c>
    </row>
    <row r="5520" spans="47:47" x14ac:dyDescent="0.2">
      <c r="AU5520" s="201">
        <v>0.55179999999999996</v>
      </c>
    </row>
    <row r="5521" spans="47:47" x14ac:dyDescent="0.2">
      <c r="AU5521" s="201">
        <v>0.55189999999999995</v>
      </c>
    </row>
    <row r="5522" spans="47:47" x14ac:dyDescent="0.2">
      <c r="AU5522" s="201">
        <v>0.55200000000000005</v>
      </c>
    </row>
    <row r="5523" spans="47:47" x14ac:dyDescent="0.2">
      <c r="AU5523" s="201">
        <v>0.55210000000000004</v>
      </c>
    </row>
    <row r="5524" spans="47:47" x14ac:dyDescent="0.2">
      <c r="AU5524" s="201">
        <v>0.55220000000000002</v>
      </c>
    </row>
    <row r="5525" spans="47:47" x14ac:dyDescent="0.2">
      <c r="AU5525" s="201">
        <v>0.55230000000000001</v>
      </c>
    </row>
    <row r="5526" spans="47:47" x14ac:dyDescent="0.2">
      <c r="AU5526" s="201">
        <v>0.5524</v>
      </c>
    </row>
    <row r="5527" spans="47:47" x14ac:dyDescent="0.2">
      <c r="AU5527" s="201">
        <v>0.55249999999999999</v>
      </c>
    </row>
    <row r="5528" spans="47:47" x14ac:dyDescent="0.2">
      <c r="AU5528" s="201">
        <v>0.55259999999999998</v>
      </c>
    </row>
    <row r="5529" spans="47:47" x14ac:dyDescent="0.2">
      <c r="AU5529" s="201">
        <v>0.55269999999999997</v>
      </c>
    </row>
    <row r="5530" spans="47:47" x14ac:dyDescent="0.2">
      <c r="AU5530" s="201">
        <v>0.55279999999999996</v>
      </c>
    </row>
    <row r="5531" spans="47:47" x14ac:dyDescent="0.2">
      <c r="AU5531" s="201">
        <v>0.55289999999999995</v>
      </c>
    </row>
    <row r="5532" spans="47:47" x14ac:dyDescent="0.2">
      <c r="AU5532" s="201">
        <v>0.55300000000000005</v>
      </c>
    </row>
    <row r="5533" spans="47:47" x14ac:dyDescent="0.2">
      <c r="AU5533" s="201">
        <v>0.55310000000000004</v>
      </c>
    </row>
    <row r="5534" spans="47:47" x14ac:dyDescent="0.2">
      <c r="AU5534" s="201">
        <v>0.55320000000000003</v>
      </c>
    </row>
    <row r="5535" spans="47:47" x14ac:dyDescent="0.2">
      <c r="AU5535" s="201">
        <v>0.55330000000000001</v>
      </c>
    </row>
    <row r="5536" spans="47:47" x14ac:dyDescent="0.2">
      <c r="AU5536" s="201">
        <v>0.5534</v>
      </c>
    </row>
    <row r="5537" spans="47:47" x14ac:dyDescent="0.2">
      <c r="AU5537" s="201">
        <v>0.55349999999999999</v>
      </c>
    </row>
    <row r="5538" spans="47:47" x14ac:dyDescent="0.2">
      <c r="AU5538" s="201">
        <v>0.55359999999999998</v>
      </c>
    </row>
    <row r="5539" spans="47:47" x14ac:dyDescent="0.2">
      <c r="AU5539" s="201">
        <v>0.55369999999999997</v>
      </c>
    </row>
    <row r="5540" spans="47:47" x14ac:dyDescent="0.2">
      <c r="AU5540" s="201">
        <v>0.55379999999999996</v>
      </c>
    </row>
    <row r="5541" spans="47:47" x14ac:dyDescent="0.2">
      <c r="AU5541" s="201">
        <v>0.55389999999999995</v>
      </c>
    </row>
    <row r="5542" spans="47:47" x14ac:dyDescent="0.2">
      <c r="AU5542" s="201">
        <v>0.55400000000000005</v>
      </c>
    </row>
    <row r="5543" spans="47:47" x14ac:dyDescent="0.2">
      <c r="AU5543" s="201">
        <v>0.55410000000000004</v>
      </c>
    </row>
    <row r="5544" spans="47:47" x14ac:dyDescent="0.2">
      <c r="AU5544" s="201">
        <v>0.55420000000000003</v>
      </c>
    </row>
    <row r="5545" spans="47:47" x14ac:dyDescent="0.2">
      <c r="AU5545" s="201">
        <v>0.55430000000000001</v>
      </c>
    </row>
    <row r="5546" spans="47:47" x14ac:dyDescent="0.2">
      <c r="AU5546" s="201">
        <v>0.5544</v>
      </c>
    </row>
    <row r="5547" spans="47:47" x14ac:dyDescent="0.2">
      <c r="AU5547" s="201">
        <v>0.55449999999999999</v>
      </c>
    </row>
    <row r="5548" spans="47:47" x14ac:dyDescent="0.2">
      <c r="AU5548" s="201">
        <v>0.55459999999999998</v>
      </c>
    </row>
    <row r="5549" spans="47:47" x14ac:dyDescent="0.2">
      <c r="AU5549" s="201">
        <v>0.55469999999999997</v>
      </c>
    </row>
    <row r="5550" spans="47:47" x14ac:dyDescent="0.2">
      <c r="AU5550" s="201">
        <v>0.55479999999999996</v>
      </c>
    </row>
    <row r="5551" spans="47:47" x14ac:dyDescent="0.2">
      <c r="AU5551" s="201">
        <v>0.55489999999999995</v>
      </c>
    </row>
    <row r="5552" spans="47:47" x14ac:dyDescent="0.2">
      <c r="AU5552" s="201">
        <v>0.55500000000000005</v>
      </c>
    </row>
    <row r="5553" spans="47:47" x14ac:dyDescent="0.2">
      <c r="AU5553" s="201">
        <v>0.55510000000000004</v>
      </c>
    </row>
    <row r="5554" spans="47:47" x14ac:dyDescent="0.2">
      <c r="AU5554" s="201">
        <v>0.55520000000000003</v>
      </c>
    </row>
    <row r="5555" spans="47:47" x14ac:dyDescent="0.2">
      <c r="AU5555" s="201">
        <v>0.55530000000000002</v>
      </c>
    </row>
    <row r="5556" spans="47:47" x14ac:dyDescent="0.2">
      <c r="AU5556" s="201">
        <v>0.5554</v>
      </c>
    </row>
    <row r="5557" spans="47:47" x14ac:dyDescent="0.2">
      <c r="AU5557" s="201">
        <v>0.55549999999999999</v>
      </c>
    </row>
    <row r="5558" spans="47:47" x14ac:dyDescent="0.2">
      <c r="AU5558" s="201">
        <v>0.55559999999999998</v>
      </c>
    </row>
    <row r="5559" spans="47:47" x14ac:dyDescent="0.2">
      <c r="AU5559" s="201">
        <v>0.55569999999999997</v>
      </c>
    </row>
    <row r="5560" spans="47:47" x14ac:dyDescent="0.2">
      <c r="AU5560" s="201">
        <v>0.55579999999999996</v>
      </c>
    </row>
    <row r="5561" spans="47:47" x14ac:dyDescent="0.2">
      <c r="AU5561" s="201">
        <v>0.55589999999999995</v>
      </c>
    </row>
    <row r="5562" spans="47:47" x14ac:dyDescent="0.2">
      <c r="AU5562" s="201">
        <v>0.55600000000000005</v>
      </c>
    </row>
    <row r="5563" spans="47:47" x14ac:dyDescent="0.2">
      <c r="AU5563" s="201">
        <v>0.55610000000000004</v>
      </c>
    </row>
    <row r="5564" spans="47:47" x14ac:dyDescent="0.2">
      <c r="AU5564" s="201">
        <v>0.55620000000000003</v>
      </c>
    </row>
    <row r="5565" spans="47:47" x14ac:dyDescent="0.2">
      <c r="AU5565" s="201">
        <v>0.55630000000000002</v>
      </c>
    </row>
    <row r="5566" spans="47:47" x14ac:dyDescent="0.2">
      <c r="AU5566" s="201">
        <v>0.55640000000000001</v>
      </c>
    </row>
    <row r="5567" spans="47:47" x14ac:dyDescent="0.2">
      <c r="AU5567" s="201">
        <v>0.55649999999999999</v>
      </c>
    </row>
    <row r="5568" spans="47:47" x14ac:dyDescent="0.2">
      <c r="AU5568" s="201">
        <v>0.55659999999999998</v>
      </c>
    </row>
    <row r="5569" spans="47:47" x14ac:dyDescent="0.2">
      <c r="AU5569" s="201">
        <v>0.55669999999999997</v>
      </c>
    </row>
    <row r="5570" spans="47:47" x14ac:dyDescent="0.2">
      <c r="AU5570" s="201">
        <v>0.55679999999999996</v>
      </c>
    </row>
    <row r="5571" spans="47:47" x14ac:dyDescent="0.2">
      <c r="AU5571" s="201">
        <v>0.55689999999999995</v>
      </c>
    </row>
    <row r="5572" spans="47:47" x14ac:dyDescent="0.2">
      <c r="AU5572" s="201">
        <v>0.55700000000000005</v>
      </c>
    </row>
    <row r="5573" spans="47:47" x14ac:dyDescent="0.2">
      <c r="AU5573" s="201">
        <v>0.55710000000000004</v>
      </c>
    </row>
    <row r="5574" spans="47:47" x14ac:dyDescent="0.2">
      <c r="AU5574" s="201">
        <v>0.55720000000000003</v>
      </c>
    </row>
    <row r="5575" spans="47:47" x14ac:dyDescent="0.2">
      <c r="AU5575" s="201">
        <v>0.55730000000000002</v>
      </c>
    </row>
    <row r="5576" spans="47:47" x14ac:dyDescent="0.2">
      <c r="AU5576" s="201">
        <v>0.55740000000000001</v>
      </c>
    </row>
    <row r="5577" spans="47:47" x14ac:dyDescent="0.2">
      <c r="AU5577" s="201">
        <v>0.5575</v>
      </c>
    </row>
    <row r="5578" spans="47:47" x14ac:dyDescent="0.2">
      <c r="AU5578" s="201">
        <v>0.55759999999999998</v>
      </c>
    </row>
    <row r="5579" spans="47:47" x14ac:dyDescent="0.2">
      <c r="AU5579" s="201">
        <v>0.55769999999999997</v>
      </c>
    </row>
    <row r="5580" spans="47:47" x14ac:dyDescent="0.2">
      <c r="AU5580" s="201">
        <v>0.55779999999999996</v>
      </c>
    </row>
    <row r="5581" spans="47:47" x14ac:dyDescent="0.2">
      <c r="AU5581" s="201">
        <v>0.55789999999999995</v>
      </c>
    </row>
    <row r="5582" spans="47:47" x14ac:dyDescent="0.2">
      <c r="AU5582" s="201">
        <v>0.55800000000000005</v>
      </c>
    </row>
    <row r="5583" spans="47:47" x14ac:dyDescent="0.2">
      <c r="AU5583" s="201">
        <v>0.55810000000000004</v>
      </c>
    </row>
    <row r="5584" spans="47:47" x14ac:dyDescent="0.2">
      <c r="AU5584" s="201">
        <v>0.55820000000000003</v>
      </c>
    </row>
    <row r="5585" spans="47:47" x14ac:dyDescent="0.2">
      <c r="AU5585" s="201">
        <v>0.55830000000000002</v>
      </c>
    </row>
    <row r="5586" spans="47:47" x14ac:dyDescent="0.2">
      <c r="AU5586" s="201">
        <v>0.55840000000000001</v>
      </c>
    </row>
    <row r="5587" spans="47:47" x14ac:dyDescent="0.2">
      <c r="AU5587" s="201">
        <v>0.5585</v>
      </c>
    </row>
    <row r="5588" spans="47:47" x14ac:dyDescent="0.2">
      <c r="AU5588" s="201">
        <v>0.55859999999999999</v>
      </c>
    </row>
    <row r="5589" spans="47:47" x14ac:dyDescent="0.2">
      <c r="AU5589" s="201">
        <v>0.55869999999999997</v>
      </c>
    </row>
    <row r="5590" spans="47:47" x14ac:dyDescent="0.2">
      <c r="AU5590" s="201">
        <v>0.55879999999999996</v>
      </c>
    </row>
    <row r="5591" spans="47:47" x14ac:dyDescent="0.2">
      <c r="AU5591" s="201">
        <v>0.55889999999999995</v>
      </c>
    </row>
    <row r="5592" spans="47:47" x14ac:dyDescent="0.2">
      <c r="AU5592" s="201">
        <v>0.55900000000000005</v>
      </c>
    </row>
    <row r="5593" spans="47:47" x14ac:dyDescent="0.2">
      <c r="AU5593" s="201">
        <v>0.55910000000000004</v>
      </c>
    </row>
    <row r="5594" spans="47:47" x14ac:dyDescent="0.2">
      <c r="AU5594" s="201">
        <v>0.55920000000000003</v>
      </c>
    </row>
    <row r="5595" spans="47:47" x14ac:dyDescent="0.2">
      <c r="AU5595" s="201">
        <v>0.55930000000000002</v>
      </c>
    </row>
    <row r="5596" spans="47:47" x14ac:dyDescent="0.2">
      <c r="AU5596" s="201">
        <v>0.55940000000000001</v>
      </c>
    </row>
    <row r="5597" spans="47:47" x14ac:dyDescent="0.2">
      <c r="AU5597" s="201">
        <v>0.5595</v>
      </c>
    </row>
    <row r="5598" spans="47:47" x14ac:dyDescent="0.2">
      <c r="AU5598" s="201">
        <v>0.55959999999999999</v>
      </c>
    </row>
    <row r="5599" spans="47:47" x14ac:dyDescent="0.2">
      <c r="AU5599" s="201">
        <v>0.55969999999999998</v>
      </c>
    </row>
    <row r="5600" spans="47:47" x14ac:dyDescent="0.2">
      <c r="AU5600" s="201">
        <v>0.55979999999999996</v>
      </c>
    </row>
    <row r="5601" spans="47:47" x14ac:dyDescent="0.2">
      <c r="AU5601" s="201">
        <v>0.55989999999999995</v>
      </c>
    </row>
    <row r="5602" spans="47:47" x14ac:dyDescent="0.2">
      <c r="AU5602" s="201">
        <v>0.56000000000000005</v>
      </c>
    </row>
    <row r="5603" spans="47:47" x14ac:dyDescent="0.2">
      <c r="AU5603" s="201">
        <v>0.56010000000000004</v>
      </c>
    </row>
    <row r="5604" spans="47:47" x14ac:dyDescent="0.2">
      <c r="AU5604" s="201">
        <v>0.56020000000000003</v>
      </c>
    </row>
    <row r="5605" spans="47:47" x14ac:dyDescent="0.2">
      <c r="AU5605" s="201">
        <v>0.56030000000000002</v>
      </c>
    </row>
    <row r="5606" spans="47:47" x14ac:dyDescent="0.2">
      <c r="AU5606" s="201">
        <v>0.56040000000000001</v>
      </c>
    </row>
    <row r="5607" spans="47:47" x14ac:dyDescent="0.2">
      <c r="AU5607" s="201">
        <v>0.5605</v>
      </c>
    </row>
    <row r="5608" spans="47:47" x14ac:dyDescent="0.2">
      <c r="AU5608" s="201">
        <v>0.56059999999999999</v>
      </c>
    </row>
    <row r="5609" spans="47:47" x14ac:dyDescent="0.2">
      <c r="AU5609" s="201">
        <v>0.56069999999999998</v>
      </c>
    </row>
    <row r="5610" spans="47:47" x14ac:dyDescent="0.2">
      <c r="AU5610" s="201">
        <v>0.56079999999999997</v>
      </c>
    </row>
    <row r="5611" spans="47:47" x14ac:dyDescent="0.2">
      <c r="AU5611" s="201">
        <v>0.56089999999999995</v>
      </c>
    </row>
    <row r="5612" spans="47:47" x14ac:dyDescent="0.2">
      <c r="AU5612" s="201">
        <v>0.56100000000000005</v>
      </c>
    </row>
    <row r="5613" spans="47:47" x14ac:dyDescent="0.2">
      <c r="AU5613" s="201">
        <v>0.56110000000000004</v>
      </c>
    </row>
    <row r="5614" spans="47:47" x14ac:dyDescent="0.2">
      <c r="AU5614" s="201">
        <v>0.56120000000000003</v>
      </c>
    </row>
    <row r="5615" spans="47:47" x14ac:dyDescent="0.2">
      <c r="AU5615" s="201">
        <v>0.56130000000000002</v>
      </c>
    </row>
    <row r="5616" spans="47:47" x14ac:dyDescent="0.2">
      <c r="AU5616" s="201">
        <v>0.56140000000000001</v>
      </c>
    </row>
    <row r="5617" spans="47:47" x14ac:dyDescent="0.2">
      <c r="AU5617" s="201">
        <v>0.5615</v>
      </c>
    </row>
    <row r="5618" spans="47:47" x14ac:dyDescent="0.2">
      <c r="AU5618" s="201">
        <v>0.56159999999999999</v>
      </c>
    </row>
    <row r="5619" spans="47:47" x14ac:dyDescent="0.2">
      <c r="AU5619" s="201">
        <v>0.56169999999999998</v>
      </c>
    </row>
    <row r="5620" spans="47:47" x14ac:dyDescent="0.2">
      <c r="AU5620" s="201">
        <v>0.56179999999999997</v>
      </c>
    </row>
    <row r="5621" spans="47:47" x14ac:dyDescent="0.2">
      <c r="AU5621" s="201">
        <v>0.56189999999999996</v>
      </c>
    </row>
    <row r="5622" spans="47:47" x14ac:dyDescent="0.2">
      <c r="AU5622" s="201">
        <v>0.56200000000000006</v>
      </c>
    </row>
    <row r="5623" spans="47:47" x14ac:dyDescent="0.2">
      <c r="AU5623" s="201">
        <v>0.56210000000000004</v>
      </c>
    </row>
    <row r="5624" spans="47:47" x14ac:dyDescent="0.2">
      <c r="AU5624" s="201">
        <v>0.56220000000000003</v>
      </c>
    </row>
    <row r="5625" spans="47:47" x14ac:dyDescent="0.2">
      <c r="AU5625" s="201">
        <v>0.56230000000000002</v>
      </c>
    </row>
    <row r="5626" spans="47:47" x14ac:dyDescent="0.2">
      <c r="AU5626" s="201">
        <v>0.56240000000000001</v>
      </c>
    </row>
    <row r="5627" spans="47:47" x14ac:dyDescent="0.2">
      <c r="AU5627" s="201">
        <v>0.5625</v>
      </c>
    </row>
    <row r="5628" spans="47:47" x14ac:dyDescent="0.2">
      <c r="AU5628" s="201">
        <v>0.56259999999999999</v>
      </c>
    </row>
    <row r="5629" spans="47:47" x14ac:dyDescent="0.2">
      <c r="AU5629" s="201">
        <v>0.56269999999999998</v>
      </c>
    </row>
    <row r="5630" spans="47:47" x14ac:dyDescent="0.2">
      <c r="AU5630" s="201">
        <v>0.56279999999999997</v>
      </c>
    </row>
    <row r="5631" spans="47:47" x14ac:dyDescent="0.2">
      <c r="AU5631" s="201">
        <v>0.56289999999999996</v>
      </c>
    </row>
    <row r="5632" spans="47:47" x14ac:dyDescent="0.2">
      <c r="AU5632" s="201">
        <v>0.56299999999999994</v>
      </c>
    </row>
    <row r="5633" spans="47:47" x14ac:dyDescent="0.2">
      <c r="AU5633" s="201">
        <v>0.56310000000000004</v>
      </c>
    </row>
    <row r="5634" spans="47:47" x14ac:dyDescent="0.2">
      <c r="AU5634" s="201">
        <v>0.56320000000000003</v>
      </c>
    </row>
    <row r="5635" spans="47:47" x14ac:dyDescent="0.2">
      <c r="AU5635" s="201">
        <v>0.56330000000000002</v>
      </c>
    </row>
    <row r="5636" spans="47:47" x14ac:dyDescent="0.2">
      <c r="AU5636" s="201">
        <v>0.56340000000000001</v>
      </c>
    </row>
    <row r="5637" spans="47:47" x14ac:dyDescent="0.2">
      <c r="AU5637" s="201">
        <v>0.5635</v>
      </c>
    </row>
    <row r="5638" spans="47:47" x14ac:dyDescent="0.2">
      <c r="AU5638" s="201">
        <v>0.56359999999999999</v>
      </c>
    </row>
    <row r="5639" spans="47:47" x14ac:dyDescent="0.2">
      <c r="AU5639" s="201">
        <v>0.56369999999999998</v>
      </c>
    </row>
    <row r="5640" spans="47:47" x14ac:dyDescent="0.2">
      <c r="AU5640" s="201">
        <v>0.56379999999999997</v>
      </c>
    </row>
    <row r="5641" spans="47:47" x14ac:dyDescent="0.2">
      <c r="AU5641" s="201">
        <v>0.56389999999999996</v>
      </c>
    </row>
    <row r="5642" spans="47:47" x14ac:dyDescent="0.2">
      <c r="AU5642" s="201">
        <v>0.56399999999999995</v>
      </c>
    </row>
    <row r="5643" spans="47:47" x14ac:dyDescent="0.2">
      <c r="AU5643" s="201">
        <v>0.56410000000000005</v>
      </c>
    </row>
    <row r="5644" spans="47:47" x14ac:dyDescent="0.2">
      <c r="AU5644" s="201">
        <v>0.56420000000000003</v>
      </c>
    </row>
    <row r="5645" spans="47:47" x14ac:dyDescent="0.2">
      <c r="AU5645" s="201">
        <v>0.56430000000000002</v>
      </c>
    </row>
    <row r="5646" spans="47:47" x14ac:dyDescent="0.2">
      <c r="AU5646" s="201">
        <v>0.56440000000000001</v>
      </c>
    </row>
    <row r="5647" spans="47:47" x14ac:dyDescent="0.2">
      <c r="AU5647" s="201">
        <v>0.5645</v>
      </c>
    </row>
    <row r="5648" spans="47:47" x14ac:dyDescent="0.2">
      <c r="AU5648" s="201">
        <v>0.56459999999999999</v>
      </c>
    </row>
    <row r="5649" spans="47:47" x14ac:dyDescent="0.2">
      <c r="AU5649" s="201">
        <v>0.56469999999999998</v>
      </c>
    </row>
    <row r="5650" spans="47:47" x14ac:dyDescent="0.2">
      <c r="AU5650" s="201">
        <v>0.56479999999999997</v>
      </c>
    </row>
    <row r="5651" spans="47:47" x14ac:dyDescent="0.2">
      <c r="AU5651" s="201">
        <v>0.56489999999999996</v>
      </c>
    </row>
    <row r="5652" spans="47:47" x14ac:dyDescent="0.2">
      <c r="AU5652" s="201">
        <v>0.56499999999999995</v>
      </c>
    </row>
    <row r="5653" spans="47:47" x14ac:dyDescent="0.2">
      <c r="AU5653" s="201">
        <v>0.56510000000000005</v>
      </c>
    </row>
    <row r="5654" spans="47:47" x14ac:dyDescent="0.2">
      <c r="AU5654" s="201">
        <v>0.56520000000000004</v>
      </c>
    </row>
    <row r="5655" spans="47:47" x14ac:dyDescent="0.2">
      <c r="AU5655" s="201">
        <v>0.56530000000000002</v>
      </c>
    </row>
    <row r="5656" spans="47:47" x14ac:dyDescent="0.2">
      <c r="AU5656" s="201">
        <v>0.56540000000000001</v>
      </c>
    </row>
    <row r="5657" spans="47:47" x14ac:dyDescent="0.2">
      <c r="AU5657" s="201">
        <v>0.5655</v>
      </c>
    </row>
    <row r="5658" spans="47:47" x14ac:dyDescent="0.2">
      <c r="AU5658" s="201">
        <v>0.56559999999999999</v>
      </c>
    </row>
    <row r="5659" spans="47:47" x14ac:dyDescent="0.2">
      <c r="AU5659" s="201">
        <v>0.56569999999999998</v>
      </c>
    </row>
    <row r="5660" spans="47:47" x14ac:dyDescent="0.2">
      <c r="AU5660" s="201">
        <v>0.56579999999999997</v>
      </c>
    </row>
    <row r="5661" spans="47:47" x14ac:dyDescent="0.2">
      <c r="AU5661" s="201">
        <v>0.56589999999999996</v>
      </c>
    </row>
    <row r="5662" spans="47:47" x14ac:dyDescent="0.2">
      <c r="AU5662" s="201">
        <v>0.56599999999999995</v>
      </c>
    </row>
    <row r="5663" spans="47:47" x14ac:dyDescent="0.2">
      <c r="AU5663" s="201">
        <v>0.56610000000000005</v>
      </c>
    </row>
    <row r="5664" spans="47:47" x14ac:dyDescent="0.2">
      <c r="AU5664" s="201">
        <v>0.56620000000000004</v>
      </c>
    </row>
    <row r="5665" spans="47:47" x14ac:dyDescent="0.2">
      <c r="AU5665" s="201">
        <v>0.56630000000000003</v>
      </c>
    </row>
    <row r="5666" spans="47:47" x14ac:dyDescent="0.2">
      <c r="AU5666" s="201">
        <v>0.56640000000000001</v>
      </c>
    </row>
    <row r="5667" spans="47:47" x14ac:dyDescent="0.2">
      <c r="AU5667" s="201">
        <v>0.5665</v>
      </c>
    </row>
    <row r="5668" spans="47:47" x14ac:dyDescent="0.2">
      <c r="AU5668" s="201">
        <v>0.56659999999999999</v>
      </c>
    </row>
    <row r="5669" spans="47:47" x14ac:dyDescent="0.2">
      <c r="AU5669" s="201">
        <v>0.56669999999999998</v>
      </c>
    </row>
    <row r="5670" spans="47:47" x14ac:dyDescent="0.2">
      <c r="AU5670" s="201">
        <v>0.56679999999999997</v>
      </c>
    </row>
    <row r="5671" spans="47:47" x14ac:dyDescent="0.2">
      <c r="AU5671" s="201">
        <v>0.56689999999999996</v>
      </c>
    </row>
    <row r="5672" spans="47:47" x14ac:dyDescent="0.2">
      <c r="AU5672" s="201">
        <v>0.56699999999999995</v>
      </c>
    </row>
    <row r="5673" spans="47:47" x14ac:dyDescent="0.2">
      <c r="AU5673" s="201">
        <v>0.56710000000000005</v>
      </c>
    </row>
    <row r="5674" spans="47:47" x14ac:dyDescent="0.2">
      <c r="AU5674" s="201">
        <v>0.56720000000000004</v>
      </c>
    </row>
    <row r="5675" spans="47:47" x14ac:dyDescent="0.2">
      <c r="AU5675" s="201">
        <v>0.56730000000000003</v>
      </c>
    </row>
    <row r="5676" spans="47:47" x14ac:dyDescent="0.2">
      <c r="AU5676" s="201">
        <v>0.56740000000000002</v>
      </c>
    </row>
    <row r="5677" spans="47:47" x14ac:dyDescent="0.2">
      <c r="AU5677" s="201">
        <v>0.5675</v>
      </c>
    </row>
    <row r="5678" spans="47:47" x14ac:dyDescent="0.2">
      <c r="AU5678" s="201">
        <v>0.56759999999999999</v>
      </c>
    </row>
    <row r="5679" spans="47:47" x14ac:dyDescent="0.2">
      <c r="AU5679" s="201">
        <v>0.56769999999999998</v>
      </c>
    </row>
    <row r="5680" spans="47:47" x14ac:dyDescent="0.2">
      <c r="AU5680" s="201">
        <v>0.56779999999999997</v>
      </c>
    </row>
    <row r="5681" spans="47:47" x14ac:dyDescent="0.2">
      <c r="AU5681" s="201">
        <v>0.56789999999999996</v>
      </c>
    </row>
    <row r="5682" spans="47:47" x14ac:dyDescent="0.2">
      <c r="AU5682" s="201">
        <v>0.56799999999999995</v>
      </c>
    </row>
    <row r="5683" spans="47:47" x14ac:dyDescent="0.2">
      <c r="AU5683" s="201">
        <v>0.56810000000000005</v>
      </c>
    </row>
    <row r="5684" spans="47:47" x14ac:dyDescent="0.2">
      <c r="AU5684" s="201">
        <v>0.56820000000000004</v>
      </c>
    </row>
    <row r="5685" spans="47:47" x14ac:dyDescent="0.2">
      <c r="AU5685" s="201">
        <v>0.56830000000000003</v>
      </c>
    </row>
    <row r="5686" spans="47:47" x14ac:dyDescent="0.2">
      <c r="AU5686" s="201">
        <v>0.56840000000000002</v>
      </c>
    </row>
    <row r="5687" spans="47:47" x14ac:dyDescent="0.2">
      <c r="AU5687" s="201">
        <v>0.56850000000000001</v>
      </c>
    </row>
    <row r="5688" spans="47:47" x14ac:dyDescent="0.2">
      <c r="AU5688" s="201">
        <v>0.56859999999999999</v>
      </c>
    </row>
    <row r="5689" spans="47:47" x14ac:dyDescent="0.2">
      <c r="AU5689" s="201">
        <v>0.56869999999999998</v>
      </c>
    </row>
    <row r="5690" spans="47:47" x14ac:dyDescent="0.2">
      <c r="AU5690" s="201">
        <v>0.56879999999999997</v>
      </c>
    </row>
    <row r="5691" spans="47:47" x14ac:dyDescent="0.2">
      <c r="AU5691" s="201">
        <v>0.56889999999999996</v>
      </c>
    </row>
    <row r="5692" spans="47:47" x14ac:dyDescent="0.2">
      <c r="AU5692" s="201">
        <v>0.56899999999999995</v>
      </c>
    </row>
    <row r="5693" spans="47:47" x14ac:dyDescent="0.2">
      <c r="AU5693" s="201">
        <v>0.56910000000000005</v>
      </c>
    </row>
    <row r="5694" spans="47:47" x14ac:dyDescent="0.2">
      <c r="AU5694" s="201">
        <v>0.56920000000000004</v>
      </c>
    </row>
    <row r="5695" spans="47:47" x14ac:dyDescent="0.2">
      <c r="AU5695" s="201">
        <v>0.56930000000000003</v>
      </c>
    </row>
    <row r="5696" spans="47:47" x14ac:dyDescent="0.2">
      <c r="AU5696" s="201">
        <v>0.56940000000000002</v>
      </c>
    </row>
    <row r="5697" spans="47:47" x14ac:dyDescent="0.2">
      <c r="AU5697" s="201">
        <v>0.56950000000000001</v>
      </c>
    </row>
    <row r="5698" spans="47:47" x14ac:dyDescent="0.2">
      <c r="AU5698" s="201">
        <v>0.5696</v>
      </c>
    </row>
    <row r="5699" spans="47:47" x14ac:dyDescent="0.2">
      <c r="AU5699" s="201">
        <v>0.56969999999999998</v>
      </c>
    </row>
    <row r="5700" spans="47:47" x14ac:dyDescent="0.2">
      <c r="AU5700" s="201">
        <v>0.56979999999999997</v>
      </c>
    </row>
    <row r="5701" spans="47:47" x14ac:dyDescent="0.2">
      <c r="AU5701" s="201">
        <v>0.56989999999999996</v>
      </c>
    </row>
    <row r="5702" spans="47:47" x14ac:dyDescent="0.2">
      <c r="AU5702" s="201">
        <v>0.56999999999999995</v>
      </c>
    </row>
    <row r="5703" spans="47:47" x14ac:dyDescent="0.2">
      <c r="AU5703" s="201">
        <v>0.57010000000000005</v>
      </c>
    </row>
    <row r="5704" spans="47:47" x14ac:dyDescent="0.2">
      <c r="AU5704" s="201">
        <v>0.57020000000000004</v>
      </c>
    </row>
    <row r="5705" spans="47:47" x14ac:dyDescent="0.2">
      <c r="AU5705" s="201">
        <v>0.57030000000000003</v>
      </c>
    </row>
    <row r="5706" spans="47:47" x14ac:dyDescent="0.2">
      <c r="AU5706" s="201">
        <v>0.57040000000000002</v>
      </c>
    </row>
    <row r="5707" spans="47:47" x14ac:dyDescent="0.2">
      <c r="AU5707" s="201">
        <v>0.57050000000000001</v>
      </c>
    </row>
    <row r="5708" spans="47:47" x14ac:dyDescent="0.2">
      <c r="AU5708" s="201">
        <v>0.5706</v>
      </c>
    </row>
    <row r="5709" spans="47:47" x14ac:dyDescent="0.2">
      <c r="AU5709" s="201">
        <v>0.57069999999999999</v>
      </c>
    </row>
    <row r="5710" spans="47:47" x14ac:dyDescent="0.2">
      <c r="AU5710" s="201">
        <v>0.57079999999999997</v>
      </c>
    </row>
    <row r="5711" spans="47:47" x14ac:dyDescent="0.2">
      <c r="AU5711" s="201">
        <v>0.57089999999999996</v>
      </c>
    </row>
    <row r="5712" spans="47:47" x14ac:dyDescent="0.2">
      <c r="AU5712" s="201">
        <v>0.57099999999999995</v>
      </c>
    </row>
    <row r="5713" spans="47:47" x14ac:dyDescent="0.2">
      <c r="AU5713" s="201">
        <v>0.57110000000000005</v>
      </c>
    </row>
    <row r="5714" spans="47:47" x14ac:dyDescent="0.2">
      <c r="AU5714" s="201">
        <v>0.57120000000000004</v>
      </c>
    </row>
    <row r="5715" spans="47:47" x14ac:dyDescent="0.2">
      <c r="AU5715" s="201">
        <v>0.57130000000000003</v>
      </c>
    </row>
    <row r="5716" spans="47:47" x14ac:dyDescent="0.2">
      <c r="AU5716" s="201">
        <v>0.57140000000000002</v>
      </c>
    </row>
    <row r="5717" spans="47:47" x14ac:dyDescent="0.2">
      <c r="AU5717" s="201">
        <v>0.57150000000000001</v>
      </c>
    </row>
    <row r="5718" spans="47:47" x14ac:dyDescent="0.2">
      <c r="AU5718" s="201">
        <v>0.5716</v>
      </c>
    </row>
    <row r="5719" spans="47:47" x14ac:dyDescent="0.2">
      <c r="AU5719" s="201">
        <v>0.57169999999999999</v>
      </c>
    </row>
    <row r="5720" spans="47:47" x14ac:dyDescent="0.2">
      <c r="AU5720" s="201">
        <v>0.57179999999999997</v>
      </c>
    </row>
    <row r="5721" spans="47:47" x14ac:dyDescent="0.2">
      <c r="AU5721" s="201">
        <v>0.57189999999999996</v>
      </c>
    </row>
    <row r="5722" spans="47:47" x14ac:dyDescent="0.2">
      <c r="AU5722" s="201">
        <v>0.57199999999999995</v>
      </c>
    </row>
    <row r="5723" spans="47:47" x14ac:dyDescent="0.2">
      <c r="AU5723" s="201">
        <v>0.57210000000000005</v>
      </c>
    </row>
    <row r="5724" spans="47:47" x14ac:dyDescent="0.2">
      <c r="AU5724" s="201">
        <v>0.57220000000000004</v>
      </c>
    </row>
    <row r="5725" spans="47:47" x14ac:dyDescent="0.2">
      <c r="AU5725" s="201">
        <v>0.57230000000000003</v>
      </c>
    </row>
    <row r="5726" spans="47:47" x14ac:dyDescent="0.2">
      <c r="AU5726" s="201">
        <v>0.57240000000000002</v>
      </c>
    </row>
    <row r="5727" spans="47:47" x14ac:dyDescent="0.2">
      <c r="AU5727" s="201">
        <v>0.57250000000000001</v>
      </c>
    </row>
    <row r="5728" spans="47:47" x14ac:dyDescent="0.2">
      <c r="AU5728" s="201">
        <v>0.5726</v>
      </c>
    </row>
    <row r="5729" spans="47:47" x14ac:dyDescent="0.2">
      <c r="AU5729" s="201">
        <v>0.57269999999999999</v>
      </c>
    </row>
    <row r="5730" spans="47:47" x14ac:dyDescent="0.2">
      <c r="AU5730" s="201">
        <v>0.57279999999999998</v>
      </c>
    </row>
    <row r="5731" spans="47:47" x14ac:dyDescent="0.2">
      <c r="AU5731" s="201">
        <v>0.57289999999999996</v>
      </c>
    </row>
    <row r="5732" spans="47:47" x14ac:dyDescent="0.2">
      <c r="AU5732" s="201">
        <v>0.57299999999999995</v>
      </c>
    </row>
    <row r="5733" spans="47:47" x14ac:dyDescent="0.2">
      <c r="AU5733" s="201">
        <v>0.57310000000000005</v>
      </c>
    </row>
    <row r="5734" spans="47:47" x14ac:dyDescent="0.2">
      <c r="AU5734" s="201">
        <v>0.57320000000000004</v>
      </c>
    </row>
    <row r="5735" spans="47:47" x14ac:dyDescent="0.2">
      <c r="AU5735" s="201">
        <v>0.57330000000000003</v>
      </c>
    </row>
    <row r="5736" spans="47:47" x14ac:dyDescent="0.2">
      <c r="AU5736" s="201">
        <v>0.57340000000000002</v>
      </c>
    </row>
    <row r="5737" spans="47:47" x14ac:dyDescent="0.2">
      <c r="AU5737" s="201">
        <v>0.57350000000000001</v>
      </c>
    </row>
    <row r="5738" spans="47:47" x14ac:dyDescent="0.2">
      <c r="AU5738" s="201">
        <v>0.5736</v>
      </c>
    </row>
    <row r="5739" spans="47:47" x14ac:dyDescent="0.2">
      <c r="AU5739" s="201">
        <v>0.57369999999999999</v>
      </c>
    </row>
    <row r="5740" spans="47:47" x14ac:dyDescent="0.2">
      <c r="AU5740" s="201">
        <v>0.57379999999999998</v>
      </c>
    </row>
    <row r="5741" spans="47:47" x14ac:dyDescent="0.2">
      <c r="AU5741" s="201">
        <v>0.57389999999999997</v>
      </c>
    </row>
    <row r="5742" spans="47:47" x14ac:dyDescent="0.2">
      <c r="AU5742" s="201">
        <v>0.57399999999999995</v>
      </c>
    </row>
    <row r="5743" spans="47:47" x14ac:dyDescent="0.2">
      <c r="AU5743" s="201">
        <v>0.57410000000000005</v>
      </c>
    </row>
    <row r="5744" spans="47:47" x14ac:dyDescent="0.2">
      <c r="AU5744" s="201">
        <v>0.57420000000000004</v>
      </c>
    </row>
    <row r="5745" spans="47:47" x14ac:dyDescent="0.2">
      <c r="AU5745" s="201">
        <v>0.57430000000000003</v>
      </c>
    </row>
    <row r="5746" spans="47:47" x14ac:dyDescent="0.2">
      <c r="AU5746" s="201">
        <v>0.57440000000000002</v>
      </c>
    </row>
    <row r="5747" spans="47:47" x14ac:dyDescent="0.2">
      <c r="AU5747" s="201">
        <v>0.57450000000000001</v>
      </c>
    </row>
    <row r="5748" spans="47:47" x14ac:dyDescent="0.2">
      <c r="AU5748" s="201">
        <v>0.5746</v>
      </c>
    </row>
    <row r="5749" spans="47:47" x14ac:dyDescent="0.2">
      <c r="AU5749" s="201">
        <v>0.57469999999999999</v>
      </c>
    </row>
    <row r="5750" spans="47:47" x14ac:dyDescent="0.2">
      <c r="AU5750" s="201">
        <v>0.57479999999999998</v>
      </c>
    </row>
    <row r="5751" spans="47:47" x14ac:dyDescent="0.2">
      <c r="AU5751" s="201">
        <v>0.57489999999999997</v>
      </c>
    </row>
    <row r="5752" spans="47:47" x14ac:dyDescent="0.2">
      <c r="AU5752" s="201">
        <v>0.57499999999999996</v>
      </c>
    </row>
    <row r="5753" spans="47:47" x14ac:dyDescent="0.2">
      <c r="AU5753" s="201">
        <v>0.57509999999999994</v>
      </c>
    </row>
    <row r="5754" spans="47:47" x14ac:dyDescent="0.2">
      <c r="AU5754" s="201">
        <v>0.57520000000000004</v>
      </c>
    </row>
    <row r="5755" spans="47:47" x14ac:dyDescent="0.2">
      <c r="AU5755" s="201">
        <v>0.57530000000000003</v>
      </c>
    </row>
    <row r="5756" spans="47:47" x14ac:dyDescent="0.2">
      <c r="AU5756" s="201">
        <v>0.57540000000000002</v>
      </c>
    </row>
    <row r="5757" spans="47:47" x14ac:dyDescent="0.2">
      <c r="AU5757" s="201">
        <v>0.57550000000000001</v>
      </c>
    </row>
    <row r="5758" spans="47:47" x14ac:dyDescent="0.2">
      <c r="AU5758" s="201">
        <v>0.5756</v>
      </c>
    </row>
    <row r="5759" spans="47:47" x14ac:dyDescent="0.2">
      <c r="AU5759" s="201">
        <v>0.57569999999999999</v>
      </c>
    </row>
    <row r="5760" spans="47:47" x14ac:dyDescent="0.2">
      <c r="AU5760" s="201">
        <v>0.57579999999999998</v>
      </c>
    </row>
    <row r="5761" spans="47:47" x14ac:dyDescent="0.2">
      <c r="AU5761" s="201">
        <v>0.57589999999999997</v>
      </c>
    </row>
    <row r="5762" spans="47:47" x14ac:dyDescent="0.2">
      <c r="AU5762" s="201">
        <v>0.57599999999999996</v>
      </c>
    </row>
    <row r="5763" spans="47:47" x14ac:dyDescent="0.2">
      <c r="AU5763" s="201">
        <v>0.57609999999999995</v>
      </c>
    </row>
    <row r="5764" spans="47:47" x14ac:dyDescent="0.2">
      <c r="AU5764" s="201">
        <v>0.57620000000000005</v>
      </c>
    </row>
    <row r="5765" spans="47:47" x14ac:dyDescent="0.2">
      <c r="AU5765" s="201">
        <v>0.57630000000000003</v>
      </c>
    </row>
    <row r="5766" spans="47:47" x14ac:dyDescent="0.2">
      <c r="AU5766" s="201">
        <v>0.57640000000000002</v>
      </c>
    </row>
    <row r="5767" spans="47:47" x14ac:dyDescent="0.2">
      <c r="AU5767" s="201">
        <v>0.57650000000000001</v>
      </c>
    </row>
    <row r="5768" spans="47:47" x14ac:dyDescent="0.2">
      <c r="AU5768" s="201">
        <v>0.5766</v>
      </c>
    </row>
    <row r="5769" spans="47:47" x14ac:dyDescent="0.2">
      <c r="AU5769" s="201">
        <v>0.57669999999999999</v>
      </c>
    </row>
    <row r="5770" spans="47:47" x14ac:dyDescent="0.2">
      <c r="AU5770" s="201">
        <v>0.57679999999999998</v>
      </c>
    </row>
    <row r="5771" spans="47:47" x14ac:dyDescent="0.2">
      <c r="AU5771" s="201">
        <v>0.57689999999999997</v>
      </c>
    </row>
    <row r="5772" spans="47:47" x14ac:dyDescent="0.2">
      <c r="AU5772" s="201">
        <v>0.57699999999999996</v>
      </c>
    </row>
    <row r="5773" spans="47:47" x14ac:dyDescent="0.2">
      <c r="AU5773" s="201">
        <v>0.57709999999999995</v>
      </c>
    </row>
    <row r="5774" spans="47:47" x14ac:dyDescent="0.2">
      <c r="AU5774" s="201">
        <v>0.57720000000000005</v>
      </c>
    </row>
    <row r="5775" spans="47:47" x14ac:dyDescent="0.2">
      <c r="AU5775" s="201">
        <v>0.57730000000000004</v>
      </c>
    </row>
    <row r="5776" spans="47:47" x14ac:dyDescent="0.2">
      <c r="AU5776" s="201">
        <v>0.57740000000000002</v>
      </c>
    </row>
    <row r="5777" spans="47:47" x14ac:dyDescent="0.2">
      <c r="AU5777" s="201">
        <v>0.57750000000000001</v>
      </c>
    </row>
    <row r="5778" spans="47:47" x14ac:dyDescent="0.2">
      <c r="AU5778" s="201">
        <v>0.5776</v>
      </c>
    </row>
    <row r="5779" spans="47:47" x14ac:dyDescent="0.2">
      <c r="AU5779" s="201">
        <v>0.57769999999999999</v>
      </c>
    </row>
    <row r="5780" spans="47:47" x14ac:dyDescent="0.2">
      <c r="AU5780" s="201">
        <v>0.57779999999999998</v>
      </c>
    </row>
    <row r="5781" spans="47:47" x14ac:dyDescent="0.2">
      <c r="AU5781" s="201">
        <v>0.57789999999999997</v>
      </c>
    </row>
    <row r="5782" spans="47:47" x14ac:dyDescent="0.2">
      <c r="AU5782" s="201">
        <v>0.57799999999999996</v>
      </c>
    </row>
    <row r="5783" spans="47:47" x14ac:dyDescent="0.2">
      <c r="AU5783" s="201">
        <v>0.57809999999999995</v>
      </c>
    </row>
    <row r="5784" spans="47:47" x14ac:dyDescent="0.2">
      <c r="AU5784" s="201">
        <v>0.57820000000000005</v>
      </c>
    </row>
    <row r="5785" spans="47:47" x14ac:dyDescent="0.2">
      <c r="AU5785" s="201">
        <v>0.57830000000000004</v>
      </c>
    </row>
    <row r="5786" spans="47:47" x14ac:dyDescent="0.2">
      <c r="AU5786" s="201">
        <v>0.57840000000000003</v>
      </c>
    </row>
    <row r="5787" spans="47:47" x14ac:dyDescent="0.2">
      <c r="AU5787" s="201">
        <v>0.57850000000000001</v>
      </c>
    </row>
    <row r="5788" spans="47:47" x14ac:dyDescent="0.2">
      <c r="AU5788" s="201">
        <v>0.5786</v>
      </c>
    </row>
    <row r="5789" spans="47:47" x14ac:dyDescent="0.2">
      <c r="AU5789" s="201">
        <v>0.57869999999999999</v>
      </c>
    </row>
    <row r="5790" spans="47:47" x14ac:dyDescent="0.2">
      <c r="AU5790" s="201">
        <v>0.57879999999999998</v>
      </c>
    </row>
    <row r="5791" spans="47:47" x14ac:dyDescent="0.2">
      <c r="AU5791" s="201">
        <v>0.57889999999999997</v>
      </c>
    </row>
    <row r="5792" spans="47:47" x14ac:dyDescent="0.2">
      <c r="AU5792" s="201">
        <v>0.57899999999999996</v>
      </c>
    </row>
    <row r="5793" spans="47:47" x14ac:dyDescent="0.2">
      <c r="AU5793" s="201">
        <v>0.57909999999999995</v>
      </c>
    </row>
    <row r="5794" spans="47:47" x14ac:dyDescent="0.2">
      <c r="AU5794" s="201">
        <v>0.57920000000000005</v>
      </c>
    </row>
    <row r="5795" spans="47:47" x14ac:dyDescent="0.2">
      <c r="AU5795" s="201">
        <v>0.57930000000000004</v>
      </c>
    </row>
    <row r="5796" spans="47:47" x14ac:dyDescent="0.2">
      <c r="AU5796" s="201">
        <v>0.57940000000000003</v>
      </c>
    </row>
    <row r="5797" spans="47:47" x14ac:dyDescent="0.2">
      <c r="AU5797" s="201">
        <v>0.57950000000000002</v>
      </c>
    </row>
    <row r="5798" spans="47:47" x14ac:dyDescent="0.2">
      <c r="AU5798" s="201">
        <v>0.5796</v>
      </c>
    </row>
    <row r="5799" spans="47:47" x14ac:dyDescent="0.2">
      <c r="AU5799" s="201">
        <v>0.57969999999999999</v>
      </c>
    </row>
    <row r="5800" spans="47:47" x14ac:dyDescent="0.2">
      <c r="AU5800" s="201">
        <v>0.57979999999999998</v>
      </c>
    </row>
    <row r="5801" spans="47:47" x14ac:dyDescent="0.2">
      <c r="AU5801" s="201">
        <v>0.57989999999999997</v>
      </c>
    </row>
    <row r="5802" spans="47:47" x14ac:dyDescent="0.2">
      <c r="AU5802" s="201">
        <v>0.57999999999999996</v>
      </c>
    </row>
    <row r="5803" spans="47:47" x14ac:dyDescent="0.2">
      <c r="AU5803" s="201">
        <v>0.58009999999999995</v>
      </c>
    </row>
    <row r="5804" spans="47:47" x14ac:dyDescent="0.2">
      <c r="AU5804" s="201">
        <v>0.58020000000000005</v>
      </c>
    </row>
    <row r="5805" spans="47:47" x14ac:dyDescent="0.2">
      <c r="AU5805" s="201">
        <v>0.58030000000000004</v>
      </c>
    </row>
    <row r="5806" spans="47:47" x14ac:dyDescent="0.2">
      <c r="AU5806" s="201">
        <v>0.58040000000000003</v>
      </c>
    </row>
    <row r="5807" spans="47:47" x14ac:dyDescent="0.2">
      <c r="AU5807" s="201">
        <v>0.58050000000000002</v>
      </c>
    </row>
    <row r="5808" spans="47:47" x14ac:dyDescent="0.2">
      <c r="AU5808" s="201">
        <v>0.5806</v>
      </c>
    </row>
    <row r="5809" spans="47:47" x14ac:dyDescent="0.2">
      <c r="AU5809" s="201">
        <v>0.58069999999999999</v>
      </c>
    </row>
    <row r="5810" spans="47:47" x14ac:dyDescent="0.2">
      <c r="AU5810" s="201">
        <v>0.58079999999999998</v>
      </c>
    </row>
    <row r="5811" spans="47:47" x14ac:dyDescent="0.2">
      <c r="AU5811" s="201">
        <v>0.58089999999999997</v>
      </c>
    </row>
    <row r="5812" spans="47:47" x14ac:dyDescent="0.2">
      <c r="AU5812" s="201">
        <v>0.58099999999999996</v>
      </c>
    </row>
    <row r="5813" spans="47:47" x14ac:dyDescent="0.2">
      <c r="AU5813" s="201">
        <v>0.58109999999999995</v>
      </c>
    </row>
    <row r="5814" spans="47:47" x14ac:dyDescent="0.2">
      <c r="AU5814" s="201">
        <v>0.58120000000000005</v>
      </c>
    </row>
    <row r="5815" spans="47:47" x14ac:dyDescent="0.2">
      <c r="AU5815" s="201">
        <v>0.58130000000000004</v>
      </c>
    </row>
    <row r="5816" spans="47:47" x14ac:dyDescent="0.2">
      <c r="AU5816" s="201">
        <v>0.58140000000000003</v>
      </c>
    </row>
    <row r="5817" spans="47:47" x14ac:dyDescent="0.2">
      <c r="AU5817" s="201">
        <v>0.58150000000000002</v>
      </c>
    </row>
    <row r="5818" spans="47:47" x14ac:dyDescent="0.2">
      <c r="AU5818" s="201">
        <v>0.58160000000000001</v>
      </c>
    </row>
    <row r="5819" spans="47:47" x14ac:dyDescent="0.2">
      <c r="AU5819" s="201">
        <v>0.58169999999999999</v>
      </c>
    </row>
    <row r="5820" spans="47:47" x14ac:dyDescent="0.2">
      <c r="AU5820" s="201">
        <v>0.58179999999999998</v>
      </c>
    </row>
    <row r="5821" spans="47:47" x14ac:dyDescent="0.2">
      <c r="AU5821" s="201">
        <v>0.58189999999999997</v>
      </c>
    </row>
    <row r="5822" spans="47:47" x14ac:dyDescent="0.2">
      <c r="AU5822" s="201">
        <v>0.58199999999999996</v>
      </c>
    </row>
    <row r="5823" spans="47:47" x14ac:dyDescent="0.2">
      <c r="AU5823" s="201">
        <v>0.58209999999999995</v>
      </c>
    </row>
    <row r="5824" spans="47:47" x14ac:dyDescent="0.2">
      <c r="AU5824" s="201">
        <v>0.58220000000000005</v>
      </c>
    </row>
    <row r="5825" spans="47:47" x14ac:dyDescent="0.2">
      <c r="AU5825" s="201">
        <v>0.58230000000000004</v>
      </c>
    </row>
    <row r="5826" spans="47:47" x14ac:dyDescent="0.2">
      <c r="AU5826" s="201">
        <v>0.58240000000000003</v>
      </c>
    </row>
    <row r="5827" spans="47:47" x14ac:dyDescent="0.2">
      <c r="AU5827" s="201">
        <v>0.58250000000000002</v>
      </c>
    </row>
    <row r="5828" spans="47:47" x14ac:dyDescent="0.2">
      <c r="AU5828" s="201">
        <v>0.58260000000000001</v>
      </c>
    </row>
    <row r="5829" spans="47:47" x14ac:dyDescent="0.2">
      <c r="AU5829" s="201">
        <v>0.5827</v>
      </c>
    </row>
    <row r="5830" spans="47:47" x14ac:dyDescent="0.2">
      <c r="AU5830" s="201">
        <v>0.58279999999999998</v>
      </c>
    </row>
    <row r="5831" spans="47:47" x14ac:dyDescent="0.2">
      <c r="AU5831" s="201">
        <v>0.58289999999999997</v>
      </c>
    </row>
    <row r="5832" spans="47:47" x14ac:dyDescent="0.2">
      <c r="AU5832" s="201">
        <v>0.58299999999999996</v>
      </c>
    </row>
    <row r="5833" spans="47:47" x14ac:dyDescent="0.2">
      <c r="AU5833" s="201">
        <v>0.58309999999999995</v>
      </c>
    </row>
    <row r="5834" spans="47:47" x14ac:dyDescent="0.2">
      <c r="AU5834" s="201">
        <v>0.58320000000000005</v>
      </c>
    </row>
    <row r="5835" spans="47:47" x14ac:dyDescent="0.2">
      <c r="AU5835" s="201">
        <v>0.58330000000000004</v>
      </c>
    </row>
    <row r="5836" spans="47:47" x14ac:dyDescent="0.2">
      <c r="AU5836" s="201">
        <v>0.58340000000000003</v>
      </c>
    </row>
    <row r="5837" spans="47:47" x14ac:dyDescent="0.2">
      <c r="AU5837" s="201">
        <v>0.58350000000000002</v>
      </c>
    </row>
    <row r="5838" spans="47:47" x14ac:dyDescent="0.2">
      <c r="AU5838" s="201">
        <v>0.58360000000000001</v>
      </c>
    </row>
    <row r="5839" spans="47:47" x14ac:dyDescent="0.2">
      <c r="AU5839" s="201">
        <v>0.5837</v>
      </c>
    </row>
    <row r="5840" spans="47:47" x14ac:dyDescent="0.2">
      <c r="AU5840" s="201">
        <v>0.58379999999999999</v>
      </c>
    </row>
    <row r="5841" spans="47:47" x14ac:dyDescent="0.2">
      <c r="AU5841" s="201">
        <v>0.58389999999999997</v>
      </c>
    </row>
    <row r="5842" spans="47:47" x14ac:dyDescent="0.2">
      <c r="AU5842" s="201">
        <v>0.58399999999999996</v>
      </c>
    </row>
    <row r="5843" spans="47:47" x14ac:dyDescent="0.2">
      <c r="AU5843" s="201">
        <v>0.58409999999999995</v>
      </c>
    </row>
    <row r="5844" spans="47:47" x14ac:dyDescent="0.2">
      <c r="AU5844" s="201">
        <v>0.58420000000000005</v>
      </c>
    </row>
    <row r="5845" spans="47:47" x14ac:dyDescent="0.2">
      <c r="AU5845" s="201">
        <v>0.58430000000000004</v>
      </c>
    </row>
    <row r="5846" spans="47:47" x14ac:dyDescent="0.2">
      <c r="AU5846" s="201">
        <v>0.58440000000000003</v>
      </c>
    </row>
    <row r="5847" spans="47:47" x14ac:dyDescent="0.2">
      <c r="AU5847" s="201">
        <v>0.58450000000000002</v>
      </c>
    </row>
    <row r="5848" spans="47:47" x14ac:dyDescent="0.2">
      <c r="AU5848" s="201">
        <v>0.58460000000000001</v>
      </c>
    </row>
    <row r="5849" spans="47:47" x14ac:dyDescent="0.2">
      <c r="AU5849" s="201">
        <v>0.5847</v>
      </c>
    </row>
    <row r="5850" spans="47:47" x14ac:dyDescent="0.2">
      <c r="AU5850" s="201">
        <v>0.58479999999999999</v>
      </c>
    </row>
    <row r="5851" spans="47:47" x14ac:dyDescent="0.2">
      <c r="AU5851" s="201">
        <v>0.58489999999999998</v>
      </c>
    </row>
    <row r="5852" spans="47:47" x14ac:dyDescent="0.2">
      <c r="AU5852" s="201">
        <v>0.58499999999999996</v>
      </c>
    </row>
    <row r="5853" spans="47:47" x14ac:dyDescent="0.2">
      <c r="AU5853" s="201">
        <v>0.58509999999999995</v>
      </c>
    </row>
    <row r="5854" spans="47:47" x14ac:dyDescent="0.2">
      <c r="AU5854" s="201">
        <v>0.58520000000000005</v>
      </c>
    </row>
    <row r="5855" spans="47:47" x14ac:dyDescent="0.2">
      <c r="AU5855" s="201">
        <v>0.58530000000000004</v>
      </c>
    </row>
    <row r="5856" spans="47:47" x14ac:dyDescent="0.2">
      <c r="AU5856" s="201">
        <v>0.58540000000000003</v>
      </c>
    </row>
    <row r="5857" spans="47:47" x14ac:dyDescent="0.2">
      <c r="AU5857" s="201">
        <v>0.58550000000000002</v>
      </c>
    </row>
    <row r="5858" spans="47:47" x14ac:dyDescent="0.2">
      <c r="AU5858" s="201">
        <v>0.58560000000000001</v>
      </c>
    </row>
    <row r="5859" spans="47:47" x14ac:dyDescent="0.2">
      <c r="AU5859" s="201">
        <v>0.5857</v>
      </c>
    </row>
    <row r="5860" spans="47:47" x14ac:dyDescent="0.2">
      <c r="AU5860" s="201">
        <v>0.58579999999999999</v>
      </c>
    </row>
    <row r="5861" spans="47:47" x14ac:dyDescent="0.2">
      <c r="AU5861" s="201">
        <v>0.58589999999999998</v>
      </c>
    </row>
    <row r="5862" spans="47:47" x14ac:dyDescent="0.2">
      <c r="AU5862" s="201">
        <v>0.58599999999999997</v>
      </c>
    </row>
    <row r="5863" spans="47:47" x14ac:dyDescent="0.2">
      <c r="AU5863" s="201">
        <v>0.58609999999999995</v>
      </c>
    </row>
    <row r="5864" spans="47:47" x14ac:dyDescent="0.2">
      <c r="AU5864" s="201">
        <v>0.58620000000000005</v>
      </c>
    </row>
    <row r="5865" spans="47:47" x14ac:dyDescent="0.2">
      <c r="AU5865" s="201">
        <v>0.58630000000000004</v>
      </c>
    </row>
    <row r="5866" spans="47:47" x14ac:dyDescent="0.2">
      <c r="AU5866" s="201">
        <v>0.58640000000000003</v>
      </c>
    </row>
    <row r="5867" spans="47:47" x14ac:dyDescent="0.2">
      <c r="AU5867" s="201">
        <v>0.58650000000000002</v>
      </c>
    </row>
    <row r="5868" spans="47:47" x14ac:dyDescent="0.2">
      <c r="AU5868" s="201">
        <v>0.58660000000000001</v>
      </c>
    </row>
    <row r="5869" spans="47:47" x14ac:dyDescent="0.2">
      <c r="AU5869" s="201">
        <v>0.5867</v>
      </c>
    </row>
    <row r="5870" spans="47:47" x14ac:dyDescent="0.2">
      <c r="AU5870" s="201">
        <v>0.58679999999999999</v>
      </c>
    </row>
    <row r="5871" spans="47:47" x14ac:dyDescent="0.2">
      <c r="AU5871" s="201">
        <v>0.58689999999999998</v>
      </c>
    </row>
    <row r="5872" spans="47:47" x14ac:dyDescent="0.2">
      <c r="AU5872" s="201">
        <v>0.58699999999999997</v>
      </c>
    </row>
    <row r="5873" spans="47:47" x14ac:dyDescent="0.2">
      <c r="AU5873" s="201">
        <v>0.58709999999999996</v>
      </c>
    </row>
    <row r="5874" spans="47:47" x14ac:dyDescent="0.2">
      <c r="AU5874" s="201">
        <v>0.58720000000000006</v>
      </c>
    </row>
    <row r="5875" spans="47:47" x14ac:dyDescent="0.2">
      <c r="AU5875" s="201">
        <v>0.58730000000000004</v>
      </c>
    </row>
    <row r="5876" spans="47:47" x14ac:dyDescent="0.2">
      <c r="AU5876" s="201">
        <v>0.58740000000000003</v>
      </c>
    </row>
    <row r="5877" spans="47:47" x14ac:dyDescent="0.2">
      <c r="AU5877" s="201">
        <v>0.58750000000000002</v>
      </c>
    </row>
    <row r="5878" spans="47:47" x14ac:dyDescent="0.2">
      <c r="AU5878" s="201">
        <v>0.58760000000000001</v>
      </c>
    </row>
    <row r="5879" spans="47:47" x14ac:dyDescent="0.2">
      <c r="AU5879" s="201">
        <v>0.5877</v>
      </c>
    </row>
    <row r="5880" spans="47:47" x14ac:dyDescent="0.2">
      <c r="AU5880" s="201">
        <v>0.58779999999999999</v>
      </c>
    </row>
    <row r="5881" spans="47:47" x14ac:dyDescent="0.2">
      <c r="AU5881" s="201">
        <v>0.58789999999999998</v>
      </c>
    </row>
    <row r="5882" spans="47:47" x14ac:dyDescent="0.2">
      <c r="AU5882" s="201">
        <v>0.58799999999999997</v>
      </c>
    </row>
    <row r="5883" spans="47:47" x14ac:dyDescent="0.2">
      <c r="AU5883" s="201">
        <v>0.58809999999999996</v>
      </c>
    </row>
    <row r="5884" spans="47:47" x14ac:dyDescent="0.2">
      <c r="AU5884" s="201">
        <v>0.58819999999999995</v>
      </c>
    </row>
    <row r="5885" spans="47:47" x14ac:dyDescent="0.2">
      <c r="AU5885" s="201">
        <v>0.58830000000000005</v>
      </c>
    </row>
    <row r="5886" spans="47:47" x14ac:dyDescent="0.2">
      <c r="AU5886" s="201">
        <v>0.58840000000000003</v>
      </c>
    </row>
    <row r="5887" spans="47:47" x14ac:dyDescent="0.2">
      <c r="AU5887" s="201">
        <v>0.58850000000000002</v>
      </c>
    </row>
    <row r="5888" spans="47:47" x14ac:dyDescent="0.2">
      <c r="AU5888" s="201">
        <v>0.58860000000000001</v>
      </c>
    </row>
    <row r="5889" spans="47:47" x14ac:dyDescent="0.2">
      <c r="AU5889" s="201">
        <v>0.5887</v>
      </c>
    </row>
    <row r="5890" spans="47:47" x14ac:dyDescent="0.2">
      <c r="AU5890" s="201">
        <v>0.58879999999999999</v>
      </c>
    </row>
    <row r="5891" spans="47:47" x14ac:dyDescent="0.2">
      <c r="AU5891" s="201">
        <v>0.58889999999999998</v>
      </c>
    </row>
    <row r="5892" spans="47:47" x14ac:dyDescent="0.2">
      <c r="AU5892" s="201">
        <v>0.58899999999999997</v>
      </c>
    </row>
    <row r="5893" spans="47:47" x14ac:dyDescent="0.2">
      <c r="AU5893" s="201">
        <v>0.58909999999999996</v>
      </c>
    </row>
    <row r="5894" spans="47:47" x14ac:dyDescent="0.2">
      <c r="AU5894" s="201">
        <v>0.58919999999999995</v>
      </c>
    </row>
    <row r="5895" spans="47:47" x14ac:dyDescent="0.2">
      <c r="AU5895" s="201">
        <v>0.58930000000000005</v>
      </c>
    </row>
    <row r="5896" spans="47:47" x14ac:dyDescent="0.2">
      <c r="AU5896" s="201">
        <v>0.58940000000000003</v>
      </c>
    </row>
    <row r="5897" spans="47:47" x14ac:dyDescent="0.2">
      <c r="AU5897" s="201">
        <v>0.58950000000000002</v>
      </c>
    </row>
    <row r="5898" spans="47:47" x14ac:dyDescent="0.2">
      <c r="AU5898" s="201">
        <v>0.58960000000000001</v>
      </c>
    </row>
    <row r="5899" spans="47:47" x14ac:dyDescent="0.2">
      <c r="AU5899" s="201">
        <v>0.5897</v>
      </c>
    </row>
    <row r="5900" spans="47:47" x14ac:dyDescent="0.2">
      <c r="AU5900" s="201">
        <v>0.58979999999999999</v>
      </c>
    </row>
    <row r="5901" spans="47:47" x14ac:dyDescent="0.2">
      <c r="AU5901" s="201">
        <v>0.58989999999999998</v>
      </c>
    </row>
    <row r="5902" spans="47:47" x14ac:dyDescent="0.2">
      <c r="AU5902" s="201">
        <v>0.59</v>
      </c>
    </row>
    <row r="5903" spans="47:47" x14ac:dyDescent="0.2">
      <c r="AU5903" s="201">
        <v>0.59009999999999996</v>
      </c>
    </row>
    <row r="5904" spans="47:47" x14ac:dyDescent="0.2">
      <c r="AU5904" s="201">
        <v>0.59019999999999995</v>
      </c>
    </row>
    <row r="5905" spans="47:47" x14ac:dyDescent="0.2">
      <c r="AU5905" s="201">
        <v>0.59030000000000005</v>
      </c>
    </row>
    <row r="5906" spans="47:47" x14ac:dyDescent="0.2">
      <c r="AU5906" s="201">
        <v>0.59040000000000004</v>
      </c>
    </row>
    <row r="5907" spans="47:47" x14ac:dyDescent="0.2">
      <c r="AU5907" s="201">
        <v>0.59050000000000002</v>
      </c>
    </row>
    <row r="5908" spans="47:47" x14ac:dyDescent="0.2">
      <c r="AU5908" s="201">
        <v>0.59060000000000001</v>
      </c>
    </row>
    <row r="5909" spans="47:47" x14ac:dyDescent="0.2">
      <c r="AU5909" s="201">
        <v>0.5907</v>
      </c>
    </row>
    <row r="5910" spans="47:47" x14ac:dyDescent="0.2">
      <c r="AU5910" s="201">
        <v>0.59079999999999999</v>
      </c>
    </row>
    <row r="5911" spans="47:47" x14ac:dyDescent="0.2">
      <c r="AU5911" s="201">
        <v>0.59089999999999998</v>
      </c>
    </row>
    <row r="5912" spans="47:47" x14ac:dyDescent="0.2">
      <c r="AU5912" s="201">
        <v>0.59099999999999997</v>
      </c>
    </row>
    <row r="5913" spans="47:47" x14ac:dyDescent="0.2">
      <c r="AU5913" s="201">
        <v>0.59109999999999996</v>
      </c>
    </row>
    <row r="5914" spans="47:47" x14ac:dyDescent="0.2">
      <c r="AU5914" s="201">
        <v>0.59119999999999995</v>
      </c>
    </row>
    <row r="5915" spans="47:47" x14ac:dyDescent="0.2">
      <c r="AU5915" s="201">
        <v>0.59130000000000005</v>
      </c>
    </row>
    <row r="5916" spans="47:47" x14ac:dyDescent="0.2">
      <c r="AU5916" s="201">
        <v>0.59140000000000004</v>
      </c>
    </row>
    <row r="5917" spans="47:47" x14ac:dyDescent="0.2">
      <c r="AU5917" s="201">
        <v>0.59150000000000003</v>
      </c>
    </row>
    <row r="5918" spans="47:47" x14ac:dyDescent="0.2">
      <c r="AU5918" s="201">
        <v>0.59160000000000001</v>
      </c>
    </row>
    <row r="5919" spans="47:47" x14ac:dyDescent="0.2">
      <c r="AU5919" s="201">
        <v>0.5917</v>
      </c>
    </row>
    <row r="5920" spans="47:47" x14ac:dyDescent="0.2">
      <c r="AU5920" s="201">
        <v>0.59179999999999999</v>
      </c>
    </row>
    <row r="5921" spans="47:47" x14ac:dyDescent="0.2">
      <c r="AU5921" s="201">
        <v>0.59189999999999998</v>
      </c>
    </row>
    <row r="5922" spans="47:47" x14ac:dyDescent="0.2">
      <c r="AU5922" s="201">
        <v>0.59199999999999997</v>
      </c>
    </row>
    <row r="5923" spans="47:47" x14ac:dyDescent="0.2">
      <c r="AU5923" s="201">
        <v>0.59209999999999996</v>
      </c>
    </row>
    <row r="5924" spans="47:47" x14ac:dyDescent="0.2">
      <c r="AU5924" s="201">
        <v>0.59219999999999995</v>
      </c>
    </row>
    <row r="5925" spans="47:47" x14ac:dyDescent="0.2">
      <c r="AU5925" s="201">
        <v>0.59230000000000005</v>
      </c>
    </row>
    <row r="5926" spans="47:47" x14ac:dyDescent="0.2">
      <c r="AU5926" s="201">
        <v>0.59240000000000004</v>
      </c>
    </row>
    <row r="5927" spans="47:47" x14ac:dyDescent="0.2">
      <c r="AU5927" s="201">
        <v>0.59250000000000003</v>
      </c>
    </row>
    <row r="5928" spans="47:47" x14ac:dyDescent="0.2">
      <c r="AU5928" s="201">
        <v>0.59260000000000002</v>
      </c>
    </row>
    <row r="5929" spans="47:47" x14ac:dyDescent="0.2">
      <c r="AU5929" s="201">
        <v>0.5927</v>
      </c>
    </row>
    <row r="5930" spans="47:47" x14ac:dyDescent="0.2">
      <c r="AU5930" s="201">
        <v>0.59279999999999999</v>
      </c>
    </row>
    <row r="5931" spans="47:47" x14ac:dyDescent="0.2">
      <c r="AU5931" s="201">
        <v>0.59289999999999998</v>
      </c>
    </row>
    <row r="5932" spans="47:47" x14ac:dyDescent="0.2">
      <c r="AU5932" s="201">
        <v>0.59299999999999997</v>
      </c>
    </row>
    <row r="5933" spans="47:47" x14ac:dyDescent="0.2">
      <c r="AU5933" s="201">
        <v>0.59309999999999996</v>
      </c>
    </row>
    <row r="5934" spans="47:47" x14ac:dyDescent="0.2">
      <c r="AU5934" s="201">
        <v>0.59319999999999995</v>
      </c>
    </row>
    <row r="5935" spans="47:47" x14ac:dyDescent="0.2">
      <c r="AU5935" s="201">
        <v>0.59330000000000005</v>
      </c>
    </row>
    <row r="5936" spans="47:47" x14ac:dyDescent="0.2">
      <c r="AU5936" s="201">
        <v>0.59340000000000004</v>
      </c>
    </row>
    <row r="5937" spans="47:47" x14ac:dyDescent="0.2">
      <c r="AU5937" s="201">
        <v>0.59350000000000003</v>
      </c>
    </row>
    <row r="5938" spans="47:47" x14ac:dyDescent="0.2">
      <c r="AU5938" s="201">
        <v>0.59360000000000002</v>
      </c>
    </row>
    <row r="5939" spans="47:47" x14ac:dyDescent="0.2">
      <c r="AU5939" s="201">
        <v>0.59370000000000001</v>
      </c>
    </row>
    <row r="5940" spans="47:47" x14ac:dyDescent="0.2">
      <c r="AU5940" s="201">
        <v>0.59379999999999999</v>
      </c>
    </row>
    <row r="5941" spans="47:47" x14ac:dyDescent="0.2">
      <c r="AU5941" s="201">
        <v>0.59389999999999998</v>
      </c>
    </row>
    <row r="5942" spans="47:47" x14ac:dyDescent="0.2">
      <c r="AU5942" s="201">
        <v>0.59399999999999997</v>
      </c>
    </row>
    <row r="5943" spans="47:47" x14ac:dyDescent="0.2">
      <c r="AU5943" s="201">
        <v>0.59409999999999996</v>
      </c>
    </row>
    <row r="5944" spans="47:47" x14ac:dyDescent="0.2">
      <c r="AU5944" s="201">
        <v>0.59419999999999995</v>
      </c>
    </row>
    <row r="5945" spans="47:47" x14ac:dyDescent="0.2">
      <c r="AU5945" s="201">
        <v>0.59430000000000005</v>
      </c>
    </row>
    <row r="5946" spans="47:47" x14ac:dyDescent="0.2">
      <c r="AU5946" s="201">
        <v>0.59440000000000004</v>
      </c>
    </row>
    <row r="5947" spans="47:47" x14ac:dyDescent="0.2">
      <c r="AU5947" s="201">
        <v>0.59450000000000003</v>
      </c>
    </row>
    <row r="5948" spans="47:47" x14ac:dyDescent="0.2">
      <c r="AU5948" s="201">
        <v>0.59460000000000002</v>
      </c>
    </row>
    <row r="5949" spans="47:47" x14ac:dyDescent="0.2">
      <c r="AU5949" s="201">
        <v>0.59470000000000001</v>
      </c>
    </row>
    <row r="5950" spans="47:47" x14ac:dyDescent="0.2">
      <c r="AU5950" s="201">
        <v>0.5948</v>
      </c>
    </row>
    <row r="5951" spans="47:47" x14ac:dyDescent="0.2">
      <c r="AU5951" s="201">
        <v>0.59489999999999998</v>
      </c>
    </row>
    <row r="5952" spans="47:47" x14ac:dyDescent="0.2">
      <c r="AU5952" s="201">
        <v>0.59499999999999997</v>
      </c>
    </row>
    <row r="5953" spans="47:47" x14ac:dyDescent="0.2">
      <c r="AU5953" s="201">
        <v>0.59509999999999996</v>
      </c>
    </row>
    <row r="5954" spans="47:47" x14ac:dyDescent="0.2">
      <c r="AU5954" s="201">
        <v>0.59519999999999995</v>
      </c>
    </row>
    <row r="5955" spans="47:47" x14ac:dyDescent="0.2">
      <c r="AU5955" s="201">
        <v>0.59530000000000005</v>
      </c>
    </row>
    <row r="5956" spans="47:47" x14ac:dyDescent="0.2">
      <c r="AU5956" s="201">
        <v>0.59540000000000004</v>
      </c>
    </row>
    <row r="5957" spans="47:47" x14ac:dyDescent="0.2">
      <c r="AU5957" s="201">
        <v>0.59550000000000003</v>
      </c>
    </row>
    <row r="5958" spans="47:47" x14ac:dyDescent="0.2">
      <c r="AU5958" s="201">
        <v>0.59560000000000002</v>
      </c>
    </row>
    <row r="5959" spans="47:47" x14ac:dyDescent="0.2">
      <c r="AU5959" s="201">
        <v>0.59570000000000001</v>
      </c>
    </row>
    <row r="5960" spans="47:47" x14ac:dyDescent="0.2">
      <c r="AU5960" s="201">
        <v>0.5958</v>
      </c>
    </row>
    <row r="5961" spans="47:47" x14ac:dyDescent="0.2">
      <c r="AU5961" s="201">
        <v>0.59589999999999999</v>
      </c>
    </row>
    <row r="5962" spans="47:47" x14ac:dyDescent="0.2">
      <c r="AU5962" s="201">
        <v>0.59599999999999997</v>
      </c>
    </row>
    <row r="5963" spans="47:47" x14ac:dyDescent="0.2">
      <c r="AU5963" s="201">
        <v>0.59609999999999996</v>
      </c>
    </row>
    <row r="5964" spans="47:47" x14ac:dyDescent="0.2">
      <c r="AU5964" s="201">
        <v>0.59619999999999995</v>
      </c>
    </row>
    <row r="5965" spans="47:47" x14ac:dyDescent="0.2">
      <c r="AU5965" s="201">
        <v>0.59630000000000005</v>
      </c>
    </row>
    <row r="5966" spans="47:47" x14ac:dyDescent="0.2">
      <c r="AU5966" s="201">
        <v>0.59640000000000004</v>
      </c>
    </row>
    <row r="5967" spans="47:47" x14ac:dyDescent="0.2">
      <c r="AU5967" s="201">
        <v>0.59650000000000003</v>
      </c>
    </row>
    <row r="5968" spans="47:47" x14ac:dyDescent="0.2">
      <c r="AU5968" s="201">
        <v>0.59660000000000002</v>
      </c>
    </row>
    <row r="5969" spans="47:47" x14ac:dyDescent="0.2">
      <c r="AU5969" s="201">
        <v>0.59670000000000001</v>
      </c>
    </row>
    <row r="5970" spans="47:47" x14ac:dyDescent="0.2">
      <c r="AU5970" s="201">
        <v>0.5968</v>
      </c>
    </row>
    <row r="5971" spans="47:47" x14ac:dyDescent="0.2">
      <c r="AU5971" s="201">
        <v>0.59689999999999999</v>
      </c>
    </row>
    <row r="5972" spans="47:47" x14ac:dyDescent="0.2">
      <c r="AU5972" s="201">
        <v>0.59699999999999998</v>
      </c>
    </row>
    <row r="5973" spans="47:47" x14ac:dyDescent="0.2">
      <c r="AU5973" s="201">
        <v>0.59709999999999996</v>
      </c>
    </row>
    <row r="5974" spans="47:47" x14ac:dyDescent="0.2">
      <c r="AU5974" s="201">
        <v>0.59719999999999995</v>
      </c>
    </row>
    <row r="5975" spans="47:47" x14ac:dyDescent="0.2">
      <c r="AU5975" s="201">
        <v>0.59730000000000005</v>
      </c>
    </row>
    <row r="5976" spans="47:47" x14ac:dyDescent="0.2">
      <c r="AU5976" s="201">
        <v>0.59740000000000004</v>
      </c>
    </row>
    <row r="5977" spans="47:47" x14ac:dyDescent="0.2">
      <c r="AU5977" s="201">
        <v>0.59750000000000003</v>
      </c>
    </row>
    <row r="5978" spans="47:47" x14ac:dyDescent="0.2">
      <c r="AU5978" s="201">
        <v>0.59760000000000002</v>
      </c>
    </row>
    <row r="5979" spans="47:47" x14ac:dyDescent="0.2">
      <c r="AU5979" s="201">
        <v>0.59770000000000001</v>
      </c>
    </row>
    <row r="5980" spans="47:47" x14ac:dyDescent="0.2">
      <c r="AU5980" s="201">
        <v>0.5978</v>
      </c>
    </row>
    <row r="5981" spans="47:47" x14ac:dyDescent="0.2">
      <c r="AU5981" s="201">
        <v>0.59789999999999999</v>
      </c>
    </row>
    <row r="5982" spans="47:47" x14ac:dyDescent="0.2">
      <c r="AU5982" s="201">
        <v>0.59799999999999998</v>
      </c>
    </row>
    <row r="5983" spans="47:47" x14ac:dyDescent="0.2">
      <c r="AU5983" s="201">
        <v>0.59809999999999997</v>
      </c>
    </row>
    <row r="5984" spans="47:47" x14ac:dyDescent="0.2">
      <c r="AU5984" s="201">
        <v>0.59819999999999995</v>
      </c>
    </row>
    <row r="5985" spans="47:47" x14ac:dyDescent="0.2">
      <c r="AU5985" s="201">
        <v>0.59830000000000005</v>
      </c>
    </row>
    <row r="5986" spans="47:47" x14ac:dyDescent="0.2">
      <c r="AU5986" s="201">
        <v>0.59840000000000004</v>
      </c>
    </row>
    <row r="5987" spans="47:47" x14ac:dyDescent="0.2">
      <c r="AU5987" s="201">
        <v>0.59850000000000003</v>
      </c>
    </row>
    <row r="5988" spans="47:47" x14ac:dyDescent="0.2">
      <c r="AU5988" s="201">
        <v>0.59860000000000002</v>
      </c>
    </row>
    <row r="5989" spans="47:47" x14ac:dyDescent="0.2">
      <c r="AU5989" s="201">
        <v>0.59870000000000001</v>
      </c>
    </row>
    <row r="5990" spans="47:47" x14ac:dyDescent="0.2">
      <c r="AU5990" s="201">
        <v>0.5988</v>
      </c>
    </row>
    <row r="5991" spans="47:47" x14ac:dyDescent="0.2">
      <c r="AU5991" s="201">
        <v>0.59889999999999999</v>
      </c>
    </row>
    <row r="5992" spans="47:47" x14ac:dyDescent="0.2">
      <c r="AU5992" s="201">
        <v>0.59899999999999998</v>
      </c>
    </row>
    <row r="5993" spans="47:47" x14ac:dyDescent="0.2">
      <c r="AU5993" s="201">
        <v>0.59909999999999997</v>
      </c>
    </row>
    <row r="5994" spans="47:47" x14ac:dyDescent="0.2">
      <c r="AU5994" s="201">
        <v>0.59919999999999995</v>
      </c>
    </row>
    <row r="5995" spans="47:47" x14ac:dyDescent="0.2">
      <c r="AU5995" s="201">
        <v>0.59930000000000005</v>
      </c>
    </row>
    <row r="5996" spans="47:47" x14ac:dyDescent="0.2">
      <c r="AU5996" s="201">
        <v>0.59940000000000004</v>
      </c>
    </row>
    <row r="5997" spans="47:47" x14ac:dyDescent="0.2">
      <c r="AU5997" s="201">
        <v>0.59950000000000003</v>
      </c>
    </row>
    <row r="5998" spans="47:47" x14ac:dyDescent="0.2">
      <c r="AU5998" s="201">
        <v>0.59960000000000002</v>
      </c>
    </row>
    <row r="5999" spans="47:47" x14ac:dyDescent="0.2">
      <c r="AU5999" s="201">
        <v>0.59970000000000001</v>
      </c>
    </row>
    <row r="6000" spans="47:47" x14ac:dyDescent="0.2">
      <c r="AU6000" s="201">
        <v>0.5998</v>
      </c>
    </row>
    <row r="6001" spans="47:47" x14ac:dyDescent="0.2">
      <c r="AU6001" s="201">
        <v>0.59989999999999999</v>
      </c>
    </row>
    <row r="6002" spans="47:47" x14ac:dyDescent="0.2">
      <c r="AU6002" s="201">
        <v>0.6</v>
      </c>
    </row>
    <row r="6003" spans="47:47" x14ac:dyDescent="0.2">
      <c r="AU6003" s="201">
        <v>0.60009999999999997</v>
      </c>
    </row>
    <row r="6004" spans="47:47" x14ac:dyDescent="0.2">
      <c r="AU6004" s="201">
        <v>0.60019999999999996</v>
      </c>
    </row>
    <row r="6005" spans="47:47" x14ac:dyDescent="0.2">
      <c r="AU6005" s="201">
        <v>0.60029999999999994</v>
      </c>
    </row>
    <row r="6006" spans="47:47" x14ac:dyDescent="0.2">
      <c r="AU6006" s="201">
        <v>0.60040000000000004</v>
      </c>
    </row>
    <row r="6007" spans="47:47" x14ac:dyDescent="0.2">
      <c r="AU6007" s="201">
        <v>0.60050000000000003</v>
      </c>
    </row>
    <row r="6008" spans="47:47" x14ac:dyDescent="0.2">
      <c r="AU6008" s="201">
        <v>0.60060000000000002</v>
      </c>
    </row>
    <row r="6009" spans="47:47" x14ac:dyDescent="0.2">
      <c r="AU6009" s="201">
        <v>0.60070000000000001</v>
      </c>
    </row>
    <row r="6010" spans="47:47" x14ac:dyDescent="0.2">
      <c r="AU6010" s="201">
        <v>0.6008</v>
      </c>
    </row>
    <row r="6011" spans="47:47" x14ac:dyDescent="0.2">
      <c r="AU6011" s="201">
        <v>0.60089999999999999</v>
      </c>
    </row>
    <row r="6012" spans="47:47" x14ac:dyDescent="0.2">
      <c r="AU6012" s="201">
        <v>0.60099999999999998</v>
      </c>
    </row>
    <row r="6013" spans="47:47" x14ac:dyDescent="0.2">
      <c r="AU6013" s="201">
        <v>0.60109999999999997</v>
      </c>
    </row>
    <row r="6014" spans="47:47" x14ac:dyDescent="0.2">
      <c r="AU6014" s="201">
        <v>0.60119999999999996</v>
      </c>
    </row>
    <row r="6015" spans="47:47" x14ac:dyDescent="0.2">
      <c r="AU6015" s="201">
        <v>0.60129999999999995</v>
      </c>
    </row>
    <row r="6016" spans="47:47" x14ac:dyDescent="0.2">
      <c r="AU6016" s="201">
        <v>0.60140000000000005</v>
      </c>
    </row>
    <row r="6017" spans="47:47" x14ac:dyDescent="0.2">
      <c r="AU6017" s="201">
        <v>0.60150000000000003</v>
      </c>
    </row>
    <row r="6018" spans="47:47" x14ac:dyDescent="0.2">
      <c r="AU6018" s="201">
        <v>0.60160000000000002</v>
      </c>
    </row>
    <row r="6019" spans="47:47" x14ac:dyDescent="0.2">
      <c r="AU6019" s="201">
        <v>0.60170000000000001</v>
      </c>
    </row>
    <row r="6020" spans="47:47" x14ac:dyDescent="0.2">
      <c r="AU6020" s="201">
        <v>0.6018</v>
      </c>
    </row>
    <row r="6021" spans="47:47" x14ac:dyDescent="0.2">
      <c r="AU6021" s="201">
        <v>0.60189999999999999</v>
      </c>
    </row>
    <row r="6022" spans="47:47" x14ac:dyDescent="0.2">
      <c r="AU6022" s="201">
        <v>0.60199999999999998</v>
      </c>
    </row>
    <row r="6023" spans="47:47" x14ac:dyDescent="0.2">
      <c r="AU6023" s="201">
        <v>0.60209999999999997</v>
      </c>
    </row>
    <row r="6024" spans="47:47" x14ac:dyDescent="0.2">
      <c r="AU6024" s="201">
        <v>0.60219999999999996</v>
      </c>
    </row>
    <row r="6025" spans="47:47" x14ac:dyDescent="0.2">
      <c r="AU6025" s="201">
        <v>0.60229999999999995</v>
      </c>
    </row>
    <row r="6026" spans="47:47" x14ac:dyDescent="0.2">
      <c r="AU6026" s="201">
        <v>0.60240000000000005</v>
      </c>
    </row>
    <row r="6027" spans="47:47" x14ac:dyDescent="0.2">
      <c r="AU6027" s="201">
        <v>0.60250000000000004</v>
      </c>
    </row>
    <row r="6028" spans="47:47" x14ac:dyDescent="0.2">
      <c r="AU6028" s="201">
        <v>0.60260000000000002</v>
      </c>
    </row>
    <row r="6029" spans="47:47" x14ac:dyDescent="0.2">
      <c r="AU6029" s="201">
        <v>0.60270000000000001</v>
      </c>
    </row>
    <row r="6030" spans="47:47" x14ac:dyDescent="0.2">
      <c r="AU6030" s="201">
        <v>0.6028</v>
      </c>
    </row>
    <row r="6031" spans="47:47" x14ac:dyDescent="0.2">
      <c r="AU6031" s="201">
        <v>0.60289999999999999</v>
      </c>
    </row>
    <row r="6032" spans="47:47" x14ac:dyDescent="0.2">
      <c r="AU6032" s="201">
        <v>0.60299999999999998</v>
      </c>
    </row>
    <row r="6033" spans="47:47" x14ac:dyDescent="0.2">
      <c r="AU6033" s="201">
        <v>0.60309999999999997</v>
      </c>
    </row>
    <row r="6034" spans="47:47" x14ac:dyDescent="0.2">
      <c r="AU6034" s="201">
        <v>0.60319999999999996</v>
      </c>
    </row>
    <row r="6035" spans="47:47" x14ac:dyDescent="0.2">
      <c r="AU6035" s="201">
        <v>0.60329999999999995</v>
      </c>
    </row>
    <row r="6036" spans="47:47" x14ac:dyDescent="0.2">
      <c r="AU6036" s="201">
        <v>0.60340000000000005</v>
      </c>
    </row>
    <row r="6037" spans="47:47" x14ac:dyDescent="0.2">
      <c r="AU6037" s="201">
        <v>0.60350000000000004</v>
      </c>
    </row>
    <row r="6038" spans="47:47" x14ac:dyDescent="0.2">
      <c r="AU6038" s="201">
        <v>0.60360000000000003</v>
      </c>
    </row>
    <row r="6039" spans="47:47" x14ac:dyDescent="0.2">
      <c r="AU6039" s="201">
        <v>0.60370000000000001</v>
      </c>
    </row>
    <row r="6040" spans="47:47" x14ac:dyDescent="0.2">
      <c r="AU6040" s="201">
        <v>0.6038</v>
      </c>
    </row>
    <row r="6041" spans="47:47" x14ac:dyDescent="0.2">
      <c r="AU6041" s="201">
        <v>0.60389999999999999</v>
      </c>
    </row>
    <row r="6042" spans="47:47" x14ac:dyDescent="0.2">
      <c r="AU6042" s="201">
        <v>0.60399999999999998</v>
      </c>
    </row>
    <row r="6043" spans="47:47" x14ac:dyDescent="0.2">
      <c r="AU6043" s="201">
        <v>0.60409999999999997</v>
      </c>
    </row>
    <row r="6044" spans="47:47" x14ac:dyDescent="0.2">
      <c r="AU6044" s="201">
        <v>0.60419999999999996</v>
      </c>
    </row>
    <row r="6045" spans="47:47" x14ac:dyDescent="0.2">
      <c r="AU6045" s="201">
        <v>0.60429999999999995</v>
      </c>
    </row>
    <row r="6046" spans="47:47" x14ac:dyDescent="0.2">
      <c r="AU6046" s="201">
        <v>0.60440000000000005</v>
      </c>
    </row>
    <row r="6047" spans="47:47" x14ac:dyDescent="0.2">
      <c r="AU6047" s="201">
        <v>0.60450000000000004</v>
      </c>
    </row>
    <row r="6048" spans="47:47" x14ac:dyDescent="0.2">
      <c r="AU6048" s="201">
        <v>0.60460000000000003</v>
      </c>
    </row>
    <row r="6049" spans="47:47" x14ac:dyDescent="0.2">
      <c r="AU6049" s="201">
        <v>0.60470000000000002</v>
      </c>
    </row>
    <row r="6050" spans="47:47" x14ac:dyDescent="0.2">
      <c r="AU6050" s="201">
        <v>0.6048</v>
      </c>
    </row>
    <row r="6051" spans="47:47" x14ac:dyDescent="0.2">
      <c r="AU6051" s="201">
        <v>0.60489999999999999</v>
      </c>
    </row>
    <row r="6052" spans="47:47" x14ac:dyDescent="0.2">
      <c r="AU6052" s="201">
        <v>0.60499999999999998</v>
      </c>
    </row>
    <row r="6053" spans="47:47" x14ac:dyDescent="0.2">
      <c r="AU6053" s="201">
        <v>0.60509999999999997</v>
      </c>
    </row>
    <row r="6054" spans="47:47" x14ac:dyDescent="0.2">
      <c r="AU6054" s="201">
        <v>0.60519999999999996</v>
      </c>
    </row>
    <row r="6055" spans="47:47" x14ac:dyDescent="0.2">
      <c r="AU6055" s="201">
        <v>0.60529999999999995</v>
      </c>
    </row>
    <row r="6056" spans="47:47" x14ac:dyDescent="0.2">
      <c r="AU6056" s="201">
        <v>0.60540000000000005</v>
      </c>
    </row>
    <row r="6057" spans="47:47" x14ac:dyDescent="0.2">
      <c r="AU6057" s="201">
        <v>0.60550000000000004</v>
      </c>
    </row>
    <row r="6058" spans="47:47" x14ac:dyDescent="0.2">
      <c r="AU6058" s="201">
        <v>0.60560000000000003</v>
      </c>
    </row>
    <row r="6059" spans="47:47" x14ac:dyDescent="0.2">
      <c r="AU6059" s="201">
        <v>0.60570000000000002</v>
      </c>
    </row>
    <row r="6060" spans="47:47" x14ac:dyDescent="0.2">
      <c r="AU6060" s="201">
        <v>0.60580000000000001</v>
      </c>
    </row>
    <row r="6061" spans="47:47" x14ac:dyDescent="0.2">
      <c r="AU6061" s="201">
        <v>0.60589999999999999</v>
      </c>
    </row>
    <row r="6062" spans="47:47" x14ac:dyDescent="0.2">
      <c r="AU6062" s="201">
        <v>0.60599999999999998</v>
      </c>
    </row>
    <row r="6063" spans="47:47" x14ac:dyDescent="0.2">
      <c r="AU6063" s="201">
        <v>0.60609999999999997</v>
      </c>
    </row>
    <row r="6064" spans="47:47" x14ac:dyDescent="0.2">
      <c r="AU6064" s="201">
        <v>0.60619999999999996</v>
      </c>
    </row>
    <row r="6065" spans="47:47" x14ac:dyDescent="0.2">
      <c r="AU6065" s="201">
        <v>0.60629999999999995</v>
      </c>
    </row>
    <row r="6066" spans="47:47" x14ac:dyDescent="0.2">
      <c r="AU6066" s="201">
        <v>0.60640000000000005</v>
      </c>
    </row>
    <row r="6067" spans="47:47" x14ac:dyDescent="0.2">
      <c r="AU6067" s="201">
        <v>0.60650000000000004</v>
      </c>
    </row>
    <row r="6068" spans="47:47" x14ac:dyDescent="0.2">
      <c r="AU6068" s="201">
        <v>0.60660000000000003</v>
      </c>
    </row>
    <row r="6069" spans="47:47" x14ac:dyDescent="0.2">
      <c r="AU6069" s="201">
        <v>0.60670000000000002</v>
      </c>
    </row>
    <row r="6070" spans="47:47" x14ac:dyDescent="0.2">
      <c r="AU6070" s="201">
        <v>0.60680000000000001</v>
      </c>
    </row>
    <row r="6071" spans="47:47" x14ac:dyDescent="0.2">
      <c r="AU6071" s="201">
        <v>0.6069</v>
      </c>
    </row>
    <row r="6072" spans="47:47" x14ac:dyDescent="0.2">
      <c r="AU6072" s="201">
        <v>0.60699999999999998</v>
      </c>
    </row>
    <row r="6073" spans="47:47" x14ac:dyDescent="0.2">
      <c r="AU6073" s="201">
        <v>0.60709999999999997</v>
      </c>
    </row>
    <row r="6074" spans="47:47" x14ac:dyDescent="0.2">
      <c r="AU6074" s="201">
        <v>0.60719999999999996</v>
      </c>
    </row>
    <row r="6075" spans="47:47" x14ac:dyDescent="0.2">
      <c r="AU6075" s="201">
        <v>0.60729999999999995</v>
      </c>
    </row>
    <row r="6076" spans="47:47" x14ac:dyDescent="0.2">
      <c r="AU6076" s="201">
        <v>0.60740000000000005</v>
      </c>
    </row>
    <row r="6077" spans="47:47" x14ac:dyDescent="0.2">
      <c r="AU6077" s="201">
        <v>0.60750000000000004</v>
      </c>
    </row>
    <row r="6078" spans="47:47" x14ac:dyDescent="0.2">
      <c r="AU6078" s="201">
        <v>0.60760000000000003</v>
      </c>
    </row>
    <row r="6079" spans="47:47" x14ac:dyDescent="0.2">
      <c r="AU6079" s="201">
        <v>0.60770000000000002</v>
      </c>
    </row>
    <row r="6080" spans="47:47" x14ac:dyDescent="0.2">
      <c r="AU6080" s="201">
        <v>0.60780000000000001</v>
      </c>
    </row>
    <row r="6081" spans="47:47" x14ac:dyDescent="0.2">
      <c r="AU6081" s="201">
        <v>0.6079</v>
      </c>
    </row>
    <row r="6082" spans="47:47" x14ac:dyDescent="0.2">
      <c r="AU6082" s="201">
        <v>0.60799999999999998</v>
      </c>
    </row>
    <row r="6083" spans="47:47" x14ac:dyDescent="0.2">
      <c r="AU6083" s="201">
        <v>0.60809999999999997</v>
      </c>
    </row>
    <row r="6084" spans="47:47" x14ac:dyDescent="0.2">
      <c r="AU6084" s="201">
        <v>0.60819999999999996</v>
      </c>
    </row>
    <row r="6085" spans="47:47" x14ac:dyDescent="0.2">
      <c r="AU6085" s="201">
        <v>0.60829999999999995</v>
      </c>
    </row>
    <row r="6086" spans="47:47" x14ac:dyDescent="0.2">
      <c r="AU6086" s="201">
        <v>0.60840000000000005</v>
      </c>
    </row>
    <row r="6087" spans="47:47" x14ac:dyDescent="0.2">
      <c r="AU6087" s="201">
        <v>0.60850000000000004</v>
      </c>
    </row>
    <row r="6088" spans="47:47" x14ac:dyDescent="0.2">
      <c r="AU6088" s="201">
        <v>0.60860000000000003</v>
      </c>
    </row>
    <row r="6089" spans="47:47" x14ac:dyDescent="0.2">
      <c r="AU6089" s="201">
        <v>0.60870000000000002</v>
      </c>
    </row>
    <row r="6090" spans="47:47" x14ac:dyDescent="0.2">
      <c r="AU6090" s="201">
        <v>0.60880000000000001</v>
      </c>
    </row>
    <row r="6091" spans="47:47" x14ac:dyDescent="0.2">
      <c r="AU6091" s="201">
        <v>0.6089</v>
      </c>
    </row>
    <row r="6092" spans="47:47" x14ac:dyDescent="0.2">
      <c r="AU6092" s="201">
        <v>0.60899999999999999</v>
      </c>
    </row>
    <row r="6093" spans="47:47" x14ac:dyDescent="0.2">
      <c r="AU6093" s="201">
        <v>0.60909999999999997</v>
      </c>
    </row>
    <row r="6094" spans="47:47" x14ac:dyDescent="0.2">
      <c r="AU6094" s="201">
        <v>0.60919999999999996</v>
      </c>
    </row>
    <row r="6095" spans="47:47" x14ac:dyDescent="0.2">
      <c r="AU6095" s="201">
        <v>0.60929999999999995</v>
      </c>
    </row>
    <row r="6096" spans="47:47" x14ac:dyDescent="0.2">
      <c r="AU6096" s="201">
        <v>0.60940000000000005</v>
      </c>
    </row>
    <row r="6097" spans="47:47" x14ac:dyDescent="0.2">
      <c r="AU6097" s="201">
        <v>0.60950000000000004</v>
      </c>
    </row>
    <row r="6098" spans="47:47" x14ac:dyDescent="0.2">
      <c r="AU6098" s="201">
        <v>0.60960000000000003</v>
      </c>
    </row>
    <row r="6099" spans="47:47" x14ac:dyDescent="0.2">
      <c r="AU6099" s="201">
        <v>0.60970000000000002</v>
      </c>
    </row>
    <row r="6100" spans="47:47" x14ac:dyDescent="0.2">
      <c r="AU6100" s="201">
        <v>0.60980000000000001</v>
      </c>
    </row>
    <row r="6101" spans="47:47" x14ac:dyDescent="0.2">
      <c r="AU6101" s="201">
        <v>0.6099</v>
      </c>
    </row>
    <row r="6102" spans="47:47" x14ac:dyDescent="0.2">
      <c r="AU6102" s="201">
        <v>0.61</v>
      </c>
    </row>
    <row r="6103" spans="47:47" x14ac:dyDescent="0.2">
      <c r="AU6103" s="201">
        <v>0.61009999999999998</v>
      </c>
    </row>
    <row r="6104" spans="47:47" x14ac:dyDescent="0.2">
      <c r="AU6104" s="201">
        <v>0.61019999999999996</v>
      </c>
    </row>
    <row r="6105" spans="47:47" x14ac:dyDescent="0.2">
      <c r="AU6105" s="201">
        <v>0.61029999999999995</v>
      </c>
    </row>
    <row r="6106" spans="47:47" x14ac:dyDescent="0.2">
      <c r="AU6106" s="201">
        <v>0.61040000000000005</v>
      </c>
    </row>
    <row r="6107" spans="47:47" x14ac:dyDescent="0.2">
      <c r="AU6107" s="201">
        <v>0.61050000000000004</v>
      </c>
    </row>
    <row r="6108" spans="47:47" x14ac:dyDescent="0.2">
      <c r="AU6108" s="201">
        <v>0.61060000000000003</v>
      </c>
    </row>
    <row r="6109" spans="47:47" x14ac:dyDescent="0.2">
      <c r="AU6109" s="201">
        <v>0.61070000000000002</v>
      </c>
    </row>
    <row r="6110" spans="47:47" x14ac:dyDescent="0.2">
      <c r="AU6110" s="201">
        <v>0.61080000000000001</v>
      </c>
    </row>
    <row r="6111" spans="47:47" x14ac:dyDescent="0.2">
      <c r="AU6111" s="201">
        <v>0.6109</v>
      </c>
    </row>
    <row r="6112" spans="47:47" x14ac:dyDescent="0.2">
      <c r="AU6112" s="201">
        <v>0.61099999999999999</v>
      </c>
    </row>
    <row r="6113" spans="47:47" x14ac:dyDescent="0.2">
      <c r="AU6113" s="201">
        <v>0.61109999999999998</v>
      </c>
    </row>
    <row r="6114" spans="47:47" x14ac:dyDescent="0.2">
      <c r="AU6114" s="201">
        <v>0.61119999999999997</v>
      </c>
    </row>
    <row r="6115" spans="47:47" x14ac:dyDescent="0.2">
      <c r="AU6115" s="201">
        <v>0.61129999999999995</v>
      </c>
    </row>
    <row r="6116" spans="47:47" x14ac:dyDescent="0.2">
      <c r="AU6116" s="201">
        <v>0.61140000000000005</v>
      </c>
    </row>
    <row r="6117" spans="47:47" x14ac:dyDescent="0.2">
      <c r="AU6117" s="201">
        <v>0.61150000000000004</v>
      </c>
    </row>
    <row r="6118" spans="47:47" x14ac:dyDescent="0.2">
      <c r="AU6118" s="201">
        <v>0.61160000000000003</v>
      </c>
    </row>
    <row r="6119" spans="47:47" x14ac:dyDescent="0.2">
      <c r="AU6119" s="201">
        <v>0.61170000000000002</v>
      </c>
    </row>
    <row r="6120" spans="47:47" x14ac:dyDescent="0.2">
      <c r="AU6120" s="201">
        <v>0.61180000000000001</v>
      </c>
    </row>
    <row r="6121" spans="47:47" x14ac:dyDescent="0.2">
      <c r="AU6121" s="201">
        <v>0.6119</v>
      </c>
    </row>
    <row r="6122" spans="47:47" x14ac:dyDescent="0.2">
      <c r="AU6122" s="201">
        <v>0.61199999999999999</v>
      </c>
    </row>
    <row r="6123" spans="47:47" x14ac:dyDescent="0.2">
      <c r="AU6123" s="201">
        <v>0.61209999999999998</v>
      </c>
    </row>
    <row r="6124" spans="47:47" x14ac:dyDescent="0.2">
      <c r="AU6124" s="201">
        <v>0.61219999999999997</v>
      </c>
    </row>
    <row r="6125" spans="47:47" x14ac:dyDescent="0.2">
      <c r="AU6125" s="201">
        <v>0.61229999999999996</v>
      </c>
    </row>
    <row r="6126" spans="47:47" x14ac:dyDescent="0.2">
      <c r="AU6126" s="201">
        <v>0.61240000000000006</v>
      </c>
    </row>
    <row r="6127" spans="47:47" x14ac:dyDescent="0.2">
      <c r="AU6127" s="201">
        <v>0.61250000000000004</v>
      </c>
    </row>
    <row r="6128" spans="47:47" x14ac:dyDescent="0.2">
      <c r="AU6128" s="201">
        <v>0.61260000000000003</v>
      </c>
    </row>
    <row r="6129" spans="47:47" x14ac:dyDescent="0.2">
      <c r="AU6129" s="201">
        <v>0.61270000000000002</v>
      </c>
    </row>
    <row r="6130" spans="47:47" x14ac:dyDescent="0.2">
      <c r="AU6130" s="201">
        <v>0.61280000000000001</v>
      </c>
    </row>
    <row r="6131" spans="47:47" x14ac:dyDescent="0.2">
      <c r="AU6131" s="201">
        <v>0.6129</v>
      </c>
    </row>
    <row r="6132" spans="47:47" x14ac:dyDescent="0.2">
      <c r="AU6132" s="201">
        <v>0.61299999999999999</v>
      </c>
    </row>
    <row r="6133" spans="47:47" x14ac:dyDescent="0.2">
      <c r="AU6133" s="201">
        <v>0.61309999999999998</v>
      </c>
    </row>
    <row r="6134" spans="47:47" x14ac:dyDescent="0.2">
      <c r="AU6134" s="201">
        <v>0.61319999999999997</v>
      </c>
    </row>
    <row r="6135" spans="47:47" x14ac:dyDescent="0.2">
      <c r="AU6135" s="201">
        <v>0.61329999999999996</v>
      </c>
    </row>
    <row r="6136" spans="47:47" x14ac:dyDescent="0.2">
      <c r="AU6136" s="201">
        <v>0.61339999999999995</v>
      </c>
    </row>
    <row r="6137" spans="47:47" x14ac:dyDescent="0.2">
      <c r="AU6137" s="201">
        <v>0.61350000000000005</v>
      </c>
    </row>
    <row r="6138" spans="47:47" x14ac:dyDescent="0.2">
      <c r="AU6138" s="201">
        <v>0.61360000000000003</v>
      </c>
    </row>
    <row r="6139" spans="47:47" x14ac:dyDescent="0.2">
      <c r="AU6139" s="201">
        <v>0.61370000000000002</v>
      </c>
    </row>
    <row r="6140" spans="47:47" x14ac:dyDescent="0.2">
      <c r="AU6140" s="201">
        <v>0.61380000000000001</v>
      </c>
    </row>
    <row r="6141" spans="47:47" x14ac:dyDescent="0.2">
      <c r="AU6141" s="201">
        <v>0.6139</v>
      </c>
    </row>
    <row r="6142" spans="47:47" x14ac:dyDescent="0.2">
      <c r="AU6142" s="201">
        <v>0.61399999999999999</v>
      </c>
    </row>
    <row r="6143" spans="47:47" x14ac:dyDescent="0.2">
      <c r="AU6143" s="201">
        <v>0.61409999999999998</v>
      </c>
    </row>
    <row r="6144" spans="47:47" x14ac:dyDescent="0.2">
      <c r="AU6144" s="201">
        <v>0.61419999999999997</v>
      </c>
    </row>
    <row r="6145" spans="47:47" x14ac:dyDescent="0.2">
      <c r="AU6145" s="201">
        <v>0.61429999999999996</v>
      </c>
    </row>
    <row r="6146" spans="47:47" x14ac:dyDescent="0.2">
      <c r="AU6146" s="201">
        <v>0.61439999999999995</v>
      </c>
    </row>
    <row r="6147" spans="47:47" x14ac:dyDescent="0.2">
      <c r="AU6147" s="201">
        <v>0.61450000000000005</v>
      </c>
    </row>
    <row r="6148" spans="47:47" x14ac:dyDescent="0.2">
      <c r="AU6148" s="201">
        <v>0.61460000000000004</v>
      </c>
    </row>
    <row r="6149" spans="47:47" x14ac:dyDescent="0.2">
      <c r="AU6149" s="201">
        <v>0.61470000000000002</v>
      </c>
    </row>
    <row r="6150" spans="47:47" x14ac:dyDescent="0.2">
      <c r="AU6150" s="201">
        <v>0.61480000000000001</v>
      </c>
    </row>
    <row r="6151" spans="47:47" x14ac:dyDescent="0.2">
      <c r="AU6151" s="201">
        <v>0.6149</v>
      </c>
    </row>
    <row r="6152" spans="47:47" x14ac:dyDescent="0.2">
      <c r="AU6152" s="201">
        <v>0.61499999999999999</v>
      </c>
    </row>
    <row r="6153" spans="47:47" x14ac:dyDescent="0.2">
      <c r="AU6153" s="201">
        <v>0.61509999999999998</v>
      </c>
    </row>
    <row r="6154" spans="47:47" x14ac:dyDescent="0.2">
      <c r="AU6154" s="201">
        <v>0.61519999999999997</v>
      </c>
    </row>
    <row r="6155" spans="47:47" x14ac:dyDescent="0.2">
      <c r="AU6155" s="201">
        <v>0.61529999999999996</v>
      </c>
    </row>
    <row r="6156" spans="47:47" x14ac:dyDescent="0.2">
      <c r="AU6156" s="201">
        <v>0.61539999999999995</v>
      </c>
    </row>
    <row r="6157" spans="47:47" x14ac:dyDescent="0.2">
      <c r="AU6157" s="201">
        <v>0.61550000000000005</v>
      </c>
    </row>
    <row r="6158" spans="47:47" x14ac:dyDescent="0.2">
      <c r="AU6158" s="201">
        <v>0.61560000000000004</v>
      </c>
    </row>
    <row r="6159" spans="47:47" x14ac:dyDescent="0.2">
      <c r="AU6159" s="201">
        <v>0.61570000000000003</v>
      </c>
    </row>
    <row r="6160" spans="47:47" x14ac:dyDescent="0.2">
      <c r="AU6160" s="201">
        <v>0.61580000000000001</v>
      </c>
    </row>
    <row r="6161" spans="47:47" x14ac:dyDescent="0.2">
      <c r="AU6161" s="201">
        <v>0.6159</v>
      </c>
    </row>
    <row r="6162" spans="47:47" x14ac:dyDescent="0.2">
      <c r="AU6162" s="201">
        <v>0.61599999999999999</v>
      </c>
    </row>
    <row r="6163" spans="47:47" x14ac:dyDescent="0.2">
      <c r="AU6163" s="201">
        <v>0.61609999999999998</v>
      </c>
    </row>
    <row r="6164" spans="47:47" x14ac:dyDescent="0.2">
      <c r="AU6164" s="201">
        <v>0.61619999999999997</v>
      </c>
    </row>
    <row r="6165" spans="47:47" x14ac:dyDescent="0.2">
      <c r="AU6165" s="201">
        <v>0.61629999999999996</v>
      </c>
    </row>
    <row r="6166" spans="47:47" x14ac:dyDescent="0.2">
      <c r="AU6166" s="201">
        <v>0.61639999999999995</v>
      </c>
    </row>
    <row r="6167" spans="47:47" x14ac:dyDescent="0.2">
      <c r="AU6167" s="201">
        <v>0.61650000000000005</v>
      </c>
    </row>
    <row r="6168" spans="47:47" x14ac:dyDescent="0.2">
      <c r="AU6168" s="201">
        <v>0.61660000000000004</v>
      </c>
    </row>
    <row r="6169" spans="47:47" x14ac:dyDescent="0.2">
      <c r="AU6169" s="201">
        <v>0.61670000000000003</v>
      </c>
    </row>
    <row r="6170" spans="47:47" x14ac:dyDescent="0.2">
      <c r="AU6170" s="201">
        <v>0.61680000000000001</v>
      </c>
    </row>
    <row r="6171" spans="47:47" x14ac:dyDescent="0.2">
      <c r="AU6171" s="201">
        <v>0.6169</v>
      </c>
    </row>
    <row r="6172" spans="47:47" x14ac:dyDescent="0.2">
      <c r="AU6172" s="201">
        <v>0.61699999999999999</v>
      </c>
    </row>
    <row r="6173" spans="47:47" x14ac:dyDescent="0.2">
      <c r="AU6173" s="201">
        <v>0.61709999999999998</v>
      </c>
    </row>
    <row r="6174" spans="47:47" x14ac:dyDescent="0.2">
      <c r="AU6174" s="201">
        <v>0.61719999999999997</v>
      </c>
    </row>
    <row r="6175" spans="47:47" x14ac:dyDescent="0.2">
      <c r="AU6175" s="201">
        <v>0.61729999999999996</v>
      </c>
    </row>
    <row r="6176" spans="47:47" x14ac:dyDescent="0.2">
      <c r="AU6176" s="201">
        <v>0.61739999999999995</v>
      </c>
    </row>
    <row r="6177" spans="47:47" x14ac:dyDescent="0.2">
      <c r="AU6177" s="201">
        <v>0.61750000000000005</v>
      </c>
    </row>
    <row r="6178" spans="47:47" x14ac:dyDescent="0.2">
      <c r="AU6178" s="201">
        <v>0.61760000000000004</v>
      </c>
    </row>
    <row r="6179" spans="47:47" x14ac:dyDescent="0.2">
      <c r="AU6179" s="201">
        <v>0.61770000000000003</v>
      </c>
    </row>
    <row r="6180" spans="47:47" x14ac:dyDescent="0.2">
      <c r="AU6180" s="201">
        <v>0.61780000000000002</v>
      </c>
    </row>
    <row r="6181" spans="47:47" x14ac:dyDescent="0.2">
      <c r="AU6181" s="201">
        <v>0.6179</v>
      </c>
    </row>
    <row r="6182" spans="47:47" x14ac:dyDescent="0.2">
      <c r="AU6182" s="201">
        <v>0.61799999999999999</v>
      </c>
    </row>
    <row r="6183" spans="47:47" x14ac:dyDescent="0.2">
      <c r="AU6183" s="201">
        <v>0.61809999999999998</v>
      </c>
    </row>
    <row r="6184" spans="47:47" x14ac:dyDescent="0.2">
      <c r="AU6184" s="201">
        <v>0.61819999999999997</v>
      </c>
    </row>
    <row r="6185" spans="47:47" x14ac:dyDescent="0.2">
      <c r="AU6185" s="201">
        <v>0.61829999999999996</v>
      </c>
    </row>
    <row r="6186" spans="47:47" x14ac:dyDescent="0.2">
      <c r="AU6186" s="201">
        <v>0.61839999999999995</v>
      </c>
    </row>
    <row r="6187" spans="47:47" x14ac:dyDescent="0.2">
      <c r="AU6187" s="201">
        <v>0.61850000000000005</v>
      </c>
    </row>
    <row r="6188" spans="47:47" x14ac:dyDescent="0.2">
      <c r="AU6188" s="201">
        <v>0.61860000000000004</v>
      </c>
    </row>
    <row r="6189" spans="47:47" x14ac:dyDescent="0.2">
      <c r="AU6189" s="201">
        <v>0.61870000000000003</v>
      </c>
    </row>
    <row r="6190" spans="47:47" x14ac:dyDescent="0.2">
      <c r="AU6190" s="201">
        <v>0.61880000000000002</v>
      </c>
    </row>
    <row r="6191" spans="47:47" x14ac:dyDescent="0.2">
      <c r="AU6191" s="201">
        <v>0.61890000000000001</v>
      </c>
    </row>
    <row r="6192" spans="47:47" x14ac:dyDescent="0.2">
      <c r="AU6192" s="201">
        <v>0.61899999999999999</v>
      </c>
    </row>
    <row r="6193" spans="47:47" x14ac:dyDescent="0.2">
      <c r="AU6193" s="201">
        <v>0.61909999999999998</v>
      </c>
    </row>
    <row r="6194" spans="47:47" x14ac:dyDescent="0.2">
      <c r="AU6194" s="201">
        <v>0.61919999999999997</v>
      </c>
    </row>
    <row r="6195" spans="47:47" x14ac:dyDescent="0.2">
      <c r="AU6195" s="201">
        <v>0.61929999999999996</v>
      </c>
    </row>
    <row r="6196" spans="47:47" x14ac:dyDescent="0.2">
      <c r="AU6196" s="201">
        <v>0.61939999999999995</v>
      </c>
    </row>
    <row r="6197" spans="47:47" x14ac:dyDescent="0.2">
      <c r="AU6197" s="201">
        <v>0.61950000000000005</v>
      </c>
    </row>
    <row r="6198" spans="47:47" x14ac:dyDescent="0.2">
      <c r="AU6198" s="201">
        <v>0.61960000000000004</v>
      </c>
    </row>
    <row r="6199" spans="47:47" x14ac:dyDescent="0.2">
      <c r="AU6199" s="201">
        <v>0.61970000000000003</v>
      </c>
    </row>
    <row r="6200" spans="47:47" x14ac:dyDescent="0.2">
      <c r="AU6200" s="201">
        <v>0.61980000000000002</v>
      </c>
    </row>
    <row r="6201" spans="47:47" x14ac:dyDescent="0.2">
      <c r="AU6201" s="201">
        <v>0.61990000000000001</v>
      </c>
    </row>
    <row r="6202" spans="47:47" x14ac:dyDescent="0.2">
      <c r="AU6202" s="201">
        <v>0.62</v>
      </c>
    </row>
    <row r="6203" spans="47:47" x14ac:dyDescent="0.2">
      <c r="AU6203" s="201">
        <v>0.62009999999999998</v>
      </c>
    </row>
    <row r="6204" spans="47:47" x14ac:dyDescent="0.2">
      <c r="AU6204" s="201">
        <v>0.62019999999999997</v>
      </c>
    </row>
    <row r="6205" spans="47:47" x14ac:dyDescent="0.2">
      <c r="AU6205" s="201">
        <v>0.62029999999999996</v>
      </c>
    </row>
    <row r="6206" spans="47:47" x14ac:dyDescent="0.2">
      <c r="AU6206" s="201">
        <v>0.62039999999999995</v>
      </c>
    </row>
    <row r="6207" spans="47:47" x14ac:dyDescent="0.2">
      <c r="AU6207" s="201">
        <v>0.62050000000000005</v>
      </c>
    </row>
    <row r="6208" spans="47:47" x14ac:dyDescent="0.2">
      <c r="AU6208" s="201">
        <v>0.62060000000000004</v>
      </c>
    </row>
    <row r="6209" spans="47:47" x14ac:dyDescent="0.2">
      <c r="AU6209" s="201">
        <v>0.62070000000000003</v>
      </c>
    </row>
    <row r="6210" spans="47:47" x14ac:dyDescent="0.2">
      <c r="AU6210" s="201">
        <v>0.62080000000000002</v>
      </c>
    </row>
    <row r="6211" spans="47:47" x14ac:dyDescent="0.2">
      <c r="AU6211" s="201">
        <v>0.62090000000000001</v>
      </c>
    </row>
    <row r="6212" spans="47:47" x14ac:dyDescent="0.2">
      <c r="AU6212" s="201">
        <v>0.621</v>
      </c>
    </row>
    <row r="6213" spans="47:47" x14ac:dyDescent="0.2">
      <c r="AU6213" s="201">
        <v>0.62109999999999999</v>
      </c>
    </row>
    <row r="6214" spans="47:47" x14ac:dyDescent="0.2">
      <c r="AU6214" s="201">
        <v>0.62119999999999997</v>
      </c>
    </row>
    <row r="6215" spans="47:47" x14ac:dyDescent="0.2">
      <c r="AU6215" s="201">
        <v>0.62129999999999996</v>
      </c>
    </row>
    <row r="6216" spans="47:47" x14ac:dyDescent="0.2">
      <c r="AU6216" s="201">
        <v>0.62139999999999995</v>
      </c>
    </row>
    <row r="6217" spans="47:47" x14ac:dyDescent="0.2">
      <c r="AU6217" s="201">
        <v>0.62150000000000005</v>
      </c>
    </row>
    <row r="6218" spans="47:47" x14ac:dyDescent="0.2">
      <c r="AU6218" s="201">
        <v>0.62160000000000004</v>
      </c>
    </row>
    <row r="6219" spans="47:47" x14ac:dyDescent="0.2">
      <c r="AU6219" s="201">
        <v>0.62170000000000003</v>
      </c>
    </row>
    <row r="6220" spans="47:47" x14ac:dyDescent="0.2">
      <c r="AU6220" s="201">
        <v>0.62180000000000002</v>
      </c>
    </row>
    <row r="6221" spans="47:47" x14ac:dyDescent="0.2">
      <c r="AU6221" s="201">
        <v>0.62190000000000001</v>
      </c>
    </row>
    <row r="6222" spans="47:47" x14ac:dyDescent="0.2">
      <c r="AU6222" s="201">
        <v>0.622</v>
      </c>
    </row>
    <row r="6223" spans="47:47" x14ac:dyDescent="0.2">
      <c r="AU6223" s="201">
        <v>0.62209999999999999</v>
      </c>
    </row>
    <row r="6224" spans="47:47" x14ac:dyDescent="0.2">
      <c r="AU6224" s="201">
        <v>0.62219999999999998</v>
      </c>
    </row>
    <row r="6225" spans="47:47" x14ac:dyDescent="0.2">
      <c r="AU6225" s="201">
        <v>0.62229999999999996</v>
      </c>
    </row>
    <row r="6226" spans="47:47" x14ac:dyDescent="0.2">
      <c r="AU6226" s="201">
        <v>0.62239999999999995</v>
      </c>
    </row>
    <row r="6227" spans="47:47" x14ac:dyDescent="0.2">
      <c r="AU6227" s="201">
        <v>0.62250000000000005</v>
      </c>
    </row>
    <row r="6228" spans="47:47" x14ac:dyDescent="0.2">
      <c r="AU6228" s="201">
        <v>0.62260000000000004</v>
      </c>
    </row>
    <row r="6229" spans="47:47" x14ac:dyDescent="0.2">
      <c r="AU6229" s="201">
        <v>0.62270000000000003</v>
      </c>
    </row>
    <row r="6230" spans="47:47" x14ac:dyDescent="0.2">
      <c r="AU6230" s="201">
        <v>0.62280000000000002</v>
      </c>
    </row>
    <row r="6231" spans="47:47" x14ac:dyDescent="0.2">
      <c r="AU6231" s="201">
        <v>0.62290000000000001</v>
      </c>
    </row>
    <row r="6232" spans="47:47" x14ac:dyDescent="0.2">
      <c r="AU6232" s="201">
        <v>0.623</v>
      </c>
    </row>
    <row r="6233" spans="47:47" x14ac:dyDescent="0.2">
      <c r="AU6233" s="201">
        <v>0.62309999999999999</v>
      </c>
    </row>
    <row r="6234" spans="47:47" x14ac:dyDescent="0.2">
      <c r="AU6234" s="201">
        <v>0.62319999999999998</v>
      </c>
    </row>
    <row r="6235" spans="47:47" x14ac:dyDescent="0.2">
      <c r="AU6235" s="201">
        <v>0.62329999999999997</v>
      </c>
    </row>
    <row r="6236" spans="47:47" x14ac:dyDescent="0.2">
      <c r="AU6236" s="201">
        <v>0.62339999999999995</v>
      </c>
    </row>
    <row r="6237" spans="47:47" x14ac:dyDescent="0.2">
      <c r="AU6237" s="201">
        <v>0.62350000000000005</v>
      </c>
    </row>
    <row r="6238" spans="47:47" x14ac:dyDescent="0.2">
      <c r="AU6238" s="201">
        <v>0.62360000000000004</v>
      </c>
    </row>
    <row r="6239" spans="47:47" x14ac:dyDescent="0.2">
      <c r="AU6239" s="201">
        <v>0.62370000000000003</v>
      </c>
    </row>
    <row r="6240" spans="47:47" x14ac:dyDescent="0.2">
      <c r="AU6240" s="201">
        <v>0.62380000000000002</v>
      </c>
    </row>
    <row r="6241" spans="47:47" x14ac:dyDescent="0.2">
      <c r="AU6241" s="201">
        <v>0.62390000000000001</v>
      </c>
    </row>
    <row r="6242" spans="47:47" x14ac:dyDescent="0.2">
      <c r="AU6242" s="201">
        <v>0.624</v>
      </c>
    </row>
    <row r="6243" spans="47:47" x14ac:dyDescent="0.2">
      <c r="AU6243" s="201">
        <v>0.62409999999999999</v>
      </c>
    </row>
    <row r="6244" spans="47:47" x14ac:dyDescent="0.2">
      <c r="AU6244" s="201">
        <v>0.62419999999999998</v>
      </c>
    </row>
    <row r="6245" spans="47:47" x14ac:dyDescent="0.2">
      <c r="AU6245" s="201">
        <v>0.62429999999999997</v>
      </c>
    </row>
    <row r="6246" spans="47:47" x14ac:dyDescent="0.2">
      <c r="AU6246" s="201">
        <v>0.62439999999999996</v>
      </c>
    </row>
    <row r="6247" spans="47:47" x14ac:dyDescent="0.2">
      <c r="AU6247" s="201">
        <v>0.62450000000000006</v>
      </c>
    </row>
    <row r="6248" spans="47:47" x14ac:dyDescent="0.2">
      <c r="AU6248" s="201">
        <v>0.62460000000000004</v>
      </c>
    </row>
    <row r="6249" spans="47:47" x14ac:dyDescent="0.2">
      <c r="AU6249" s="201">
        <v>0.62470000000000003</v>
      </c>
    </row>
    <row r="6250" spans="47:47" x14ac:dyDescent="0.2">
      <c r="AU6250" s="201">
        <v>0.62480000000000002</v>
      </c>
    </row>
    <row r="6251" spans="47:47" x14ac:dyDescent="0.2">
      <c r="AU6251" s="201">
        <v>0.62490000000000001</v>
      </c>
    </row>
    <row r="6252" spans="47:47" x14ac:dyDescent="0.2">
      <c r="AU6252" s="201">
        <v>0.625</v>
      </c>
    </row>
    <row r="6253" spans="47:47" x14ac:dyDescent="0.2">
      <c r="AU6253" s="201">
        <v>0.62509999999999999</v>
      </c>
    </row>
    <row r="6254" spans="47:47" x14ac:dyDescent="0.2">
      <c r="AU6254" s="201">
        <v>0.62519999999999998</v>
      </c>
    </row>
    <row r="6255" spans="47:47" x14ac:dyDescent="0.2">
      <c r="AU6255" s="201">
        <v>0.62529999999999997</v>
      </c>
    </row>
    <row r="6256" spans="47:47" x14ac:dyDescent="0.2">
      <c r="AU6256" s="201">
        <v>0.62539999999999996</v>
      </c>
    </row>
    <row r="6257" spans="47:47" x14ac:dyDescent="0.2">
      <c r="AU6257" s="201">
        <v>0.62549999999999994</v>
      </c>
    </row>
    <row r="6258" spans="47:47" x14ac:dyDescent="0.2">
      <c r="AU6258" s="201">
        <v>0.62560000000000004</v>
      </c>
    </row>
    <row r="6259" spans="47:47" x14ac:dyDescent="0.2">
      <c r="AU6259" s="201">
        <v>0.62570000000000003</v>
      </c>
    </row>
    <row r="6260" spans="47:47" x14ac:dyDescent="0.2">
      <c r="AU6260" s="201">
        <v>0.62580000000000002</v>
      </c>
    </row>
    <row r="6261" spans="47:47" x14ac:dyDescent="0.2">
      <c r="AU6261" s="201">
        <v>0.62590000000000001</v>
      </c>
    </row>
    <row r="6262" spans="47:47" x14ac:dyDescent="0.2">
      <c r="AU6262" s="201">
        <v>0.626</v>
      </c>
    </row>
    <row r="6263" spans="47:47" x14ac:dyDescent="0.2">
      <c r="AU6263" s="201">
        <v>0.62609999999999999</v>
      </c>
    </row>
    <row r="6264" spans="47:47" x14ac:dyDescent="0.2">
      <c r="AU6264" s="201">
        <v>0.62619999999999998</v>
      </c>
    </row>
    <row r="6265" spans="47:47" x14ac:dyDescent="0.2">
      <c r="AU6265" s="201">
        <v>0.62629999999999997</v>
      </c>
    </row>
    <row r="6266" spans="47:47" x14ac:dyDescent="0.2">
      <c r="AU6266" s="201">
        <v>0.62639999999999996</v>
      </c>
    </row>
    <row r="6267" spans="47:47" x14ac:dyDescent="0.2">
      <c r="AU6267" s="201">
        <v>0.62649999999999995</v>
      </c>
    </row>
    <row r="6268" spans="47:47" x14ac:dyDescent="0.2">
      <c r="AU6268" s="201">
        <v>0.62660000000000005</v>
      </c>
    </row>
    <row r="6269" spans="47:47" x14ac:dyDescent="0.2">
      <c r="AU6269" s="201">
        <v>0.62670000000000003</v>
      </c>
    </row>
    <row r="6270" spans="47:47" x14ac:dyDescent="0.2">
      <c r="AU6270" s="201">
        <v>0.62680000000000002</v>
      </c>
    </row>
    <row r="6271" spans="47:47" x14ac:dyDescent="0.2">
      <c r="AU6271" s="201">
        <v>0.62690000000000001</v>
      </c>
    </row>
    <row r="6272" spans="47:47" x14ac:dyDescent="0.2">
      <c r="AU6272" s="201">
        <v>0.627</v>
      </c>
    </row>
    <row r="6273" spans="47:47" x14ac:dyDescent="0.2">
      <c r="AU6273" s="201">
        <v>0.62709999999999999</v>
      </c>
    </row>
    <row r="6274" spans="47:47" x14ac:dyDescent="0.2">
      <c r="AU6274" s="201">
        <v>0.62719999999999998</v>
      </c>
    </row>
    <row r="6275" spans="47:47" x14ac:dyDescent="0.2">
      <c r="AU6275" s="201">
        <v>0.62729999999999997</v>
      </c>
    </row>
    <row r="6276" spans="47:47" x14ac:dyDescent="0.2">
      <c r="AU6276" s="201">
        <v>0.62739999999999996</v>
      </c>
    </row>
    <row r="6277" spans="47:47" x14ac:dyDescent="0.2">
      <c r="AU6277" s="201">
        <v>0.62749999999999995</v>
      </c>
    </row>
    <row r="6278" spans="47:47" x14ac:dyDescent="0.2">
      <c r="AU6278" s="201">
        <v>0.62760000000000005</v>
      </c>
    </row>
    <row r="6279" spans="47:47" x14ac:dyDescent="0.2">
      <c r="AU6279" s="201">
        <v>0.62770000000000004</v>
      </c>
    </row>
    <row r="6280" spans="47:47" x14ac:dyDescent="0.2">
      <c r="AU6280" s="201">
        <v>0.62780000000000002</v>
      </c>
    </row>
    <row r="6281" spans="47:47" x14ac:dyDescent="0.2">
      <c r="AU6281" s="201">
        <v>0.62790000000000001</v>
      </c>
    </row>
    <row r="6282" spans="47:47" x14ac:dyDescent="0.2">
      <c r="AU6282" s="201">
        <v>0.628</v>
      </c>
    </row>
    <row r="6283" spans="47:47" x14ac:dyDescent="0.2">
      <c r="AU6283" s="201">
        <v>0.62809999999999999</v>
      </c>
    </row>
    <row r="6284" spans="47:47" x14ac:dyDescent="0.2">
      <c r="AU6284" s="201">
        <v>0.62819999999999998</v>
      </c>
    </row>
    <row r="6285" spans="47:47" x14ac:dyDescent="0.2">
      <c r="AU6285" s="201">
        <v>0.62829999999999997</v>
      </c>
    </row>
    <row r="6286" spans="47:47" x14ac:dyDescent="0.2">
      <c r="AU6286" s="201">
        <v>0.62839999999999996</v>
      </c>
    </row>
    <row r="6287" spans="47:47" x14ac:dyDescent="0.2">
      <c r="AU6287" s="201">
        <v>0.62849999999999995</v>
      </c>
    </row>
    <row r="6288" spans="47:47" x14ac:dyDescent="0.2">
      <c r="AU6288" s="201">
        <v>0.62860000000000005</v>
      </c>
    </row>
    <row r="6289" spans="47:47" x14ac:dyDescent="0.2">
      <c r="AU6289" s="201">
        <v>0.62870000000000004</v>
      </c>
    </row>
    <row r="6290" spans="47:47" x14ac:dyDescent="0.2">
      <c r="AU6290" s="201">
        <v>0.62880000000000003</v>
      </c>
    </row>
    <row r="6291" spans="47:47" x14ac:dyDescent="0.2">
      <c r="AU6291" s="201">
        <v>0.62890000000000001</v>
      </c>
    </row>
    <row r="6292" spans="47:47" x14ac:dyDescent="0.2">
      <c r="AU6292" s="201">
        <v>0.629</v>
      </c>
    </row>
    <row r="6293" spans="47:47" x14ac:dyDescent="0.2">
      <c r="AU6293" s="201">
        <v>0.62909999999999999</v>
      </c>
    </row>
    <row r="6294" spans="47:47" x14ac:dyDescent="0.2">
      <c r="AU6294" s="201">
        <v>0.62919999999999998</v>
      </c>
    </row>
    <row r="6295" spans="47:47" x14ac:dyDescent="0.2">
      <c r="AU6295" s="201">
        <v>0.62929999999999997</v>
      </c>
    </row>
    <row r="6296" spans="47:47" x14ac:dyDescent="0.2">
      <c r="AU6296" s="201">
        <v>0.62939999999999996</v>
      </c>
    </row>
    <row r="6297" spans="47:47" x14ac:dyDescent="0.2">
      <c r="AU6297" s="201">
        <v>0.62949999999999995</v>
      </c>
    </row>
    <row r="6298" spans="47:47" x14ac:dyDescent="0.2">
      <c r="AU6298" s="201">
        <v>0.62960000000000005</v>
      </c>
    </row>
    <row r="6299" spans="47:47" x14ac:dyDescent="0.2">
      <c r="AU6299" s="201">
        <v>0.62970000000000004</v>
      </c>
    </row>
    <row r="6300" spans="47:47" x14ac:dyDescent="0.2">
      <c r="AU6300" s="201">
        <v>0.62980000000000003</v>
      </c>
    </row>
    <row r="6301" spans="47:47" x14ac:dyDescent="0.2">
      <c r="AU6301" s="201">
        <v>0.62990000000000002</v>
      </c>
    </row>
    <row r="6302" spans="47:47" x14ac:dyDescent="0.2">
      <c r="AU6302" s="201">
        <v>0.63</v>
      </c>
    </row>
    <row r="6303" spans="47:47" x14ac:dyDescent="0.2">
      <c r="AU6303" s="201">
        <v>0.63009999999999999</v>
      </c>
    </row>
    <row r="6304" spans="47:47" x14ac:dyDescent="0.2">
      <c r="AU6304" s="201">
        <v>0.63019999999999998</v>
      </c>
    </row>
    <row r="6305" spans="47:47" x14ac:dyDescent="0.2">
      <c r="AU6305" s="201">
        <v>0.63029999999999997</v>
      </c>
    </row>
    <row r="6306" spans="47:47" x14ac:dyDescent="0.2">
      <c r="AU6306" s="201">
        <v>0.63039999999999996</v>
      </c>
    </row>
    <row r="6307" spans="47:47" x14ac:dyDescent="0.2">
      <c r="AU6307" s="201">
        <v>0.63049999999999995</v>
      </c>
    </row>
    <row r="6308" spans="47:47" x14ac:dyDescent="0.2">
      <c r="AU6308" s="201">
        <v>0.63060000000000005</v>
      </c>
    </row>
    <row r="6309" spans="47:47" x14ac:dyDescent="0.2">
      <c r="AU6309" s="201">
        <v>0.63070000000000004</v>
      </c>
    </row>
    <row r="6310" spans="47:47" x14ac:dyDescent="0.2">
      <c r="AU6310" s="201">
        <v>0.63080000000000003</v>
      </c>
    </row>
    <row r="6311" spans="47:47" x14ac:dyDescent="0.2">
      <c r="AU6311" s="201">
        <v>0.63090000000000002</v>
      </c>
    </row>
    <row r="6312" spans="47:47" x14ac:dyDescent="0.2">
      <c r="AU6312" s="201">
        <v>0.63100000000000001</v>
      </c>
    </row>
    <row r="6313" spans="47:47" x14ac:dyDescent="0.2">
      <c r="AU6313" s="201">
        <v>0.63109999999999999</v>
      </c>
    </row>
    <row r="6314" spans="47:47" x14ac:dyDescent="0.2">
      <c r="AU6314" s="201">
        <v>0.63119999999999998</v>
      </c>
    </row>
    <row r="6315" spans="47:47" x14ac:dyDescent="0.2">
      <c r="AU6315" s="201">
        <v>0.63129999999999997</v>
      </c>
    </row>
    <row r="6316" spans="47:47" x14ac:dyDescent="0.2">
      <c r="AU6316" s="201">
        <v>0.63139999999999996</v>
      </c>
    </row>
    <row r="6317" spans="47:47" x14ac:dyDescent="0.2">
      <c r="AU6317" s="201">
        <v>0.63149999999999995</v>
      </c>
    </row>
    <row r="6318" spans="47:47" x14ac:dyDescent="0.2">
      <c r="AU6318" s="201">
        <v>0.63160000000000005</v>
      </c>
    </row>
    <row r="6319" spans="47:47" x14ac:dyDescent="0.2">
      <c r="AU6319" s="201">
        <v>0.63170000000000004</v>
      </c>
    </row>
    <row r="6320" spans="47:47" x14ac:dyDescent="0.2">
      <c r="AU6320" s="201">
        <v>0.63180000000000003</v>
      </c>
    </row>
    <row r="6321" spans="47:47" x14ac:dyDescent="0.2">
      <c r="AU6321" s="201">
        <v>0.63190000000000002</v>
      </c>
    </row>
    <row r="6322" spans="47:47" x14ac:dyDescent="0.2">
      <c r="AU6322" s="201">
        <v>0.63200000000000001</v>
      </c>
    </row>
    <row r="6323" spans="47:47" x14ac:dyDescent="0.2">
      <c r="AU6323" s="201">
        <v>0.6321</v>
      </c>
    </row>
    <row r="6324" spans="47:47" x14ac:dyDescent="0.2">
      <c r="AU6324" s="201">
        <v>0.63219999999999998</v>
      </c>
    </row>
    <row r="6325" spans="47:47" x14ac:dyDescent="0.2">
      <c r="AU6325" s="201">
        <v>0.63229999999999997</v>
      </c>
    </row>
    <row r="6326" spans="47:47" x14ac:dyDescent="0.2">
      <c r="AU6326" s="201">
        <v>0.63239999999999996</v>
      </c>
    </row>
    <row r="6327" spans="47:47" x14ac:dyDescent="0.2">
      <c r="AU6327" s="201">
        <v>0.63249999999999995</v>
      </c>
    </row>
    <row r="6328" spans="47:47" x14ac:dyDescent="0.2">
      <c r="AU6328" s="201">
        <v>0.63260000000000005</v>
      </c>
    </row>
    <row r="6329" spans="47:47" x14ac:dyDescent="0.2">
      <c r="AU6329" s="201">
        <v>0.63270000000000004</v>
      </c>
    </row>
    <row r="6330" spans="47:47" x14ac:dyDescent="0.2">
      <c r="AU6330" s="201">
        <v>0.63280000000000003</v>
      </c>
    </row>
    <row r="6331" spans="47:47" x14ac:dyDescent="0.2">
      <c r="AU6331" s="201">
        <v>0.63290000000000002</v>
      </c>
    </row>
    <row r="6332" spans="47:47" x14ac:dyDescent="0.2">
      <c r="AU6332" s="201">
        <v>0.63300000000000001</v>
      </c>
    </row>
    <row r="6333" spans="47:47" x14ac:dyDescent="0.2">
      <c r="AU6333" s="201">
        <v>0.6331</v>
      </c>
    </row>
    <row r="6334" spans="47:47" x14ac:dyDescent="0.2">
      <c r="AU6334" s="201">
        <v>0.63319999999999999</v>
      </c>
    </row>
    <row r="6335" spans="47:47" x14ac:dyDescent="0.2">
      <c r="AU6335" s="201">
        <v>0.63329999999999997</v>
      </c>
    </row>
    <row r="6336" spans="47:47" x14ac:dyDescent="0.2">
      <c r="AU6336" s="201">
        <v>0.63339999999999996</v>
      </c>
    </row>
    <row r="6337" spans="47:47" x14ac:dyDescent="0.2">
      <c r="AU6337" s="201">
        <v>0.63349999999999995</v>
      </c>
    </row>
    <row r="6338" spans="47:47" x14ac:dyDescent="0.2">
      <c r="AU6338" s="201">
        <v>0.63360000000000005</v>
      </c>
    </row>
    <row r="6339" spans="47:47" x14ac:dyDescent="0.2">
      <c r="AU6339" s="201">
        <v>0.63370000000000004</v>
      </c>
    </row>
    <row r="6340" spans="47:47" x14ac:dyDescent="0.2">
      <c r="AU6340" s="201">
        <v>0.63380000000000003</v>
      </c>
    </row>
    <row r="6341" spans="47:47" x14ac:dyDescent="0.2">
      <c r="AU6341" s="201">
        <v>0.63390000000000002</v>
      </c>
    </row>
    <row r="6342" spans="47:47" x14ac:dyDescent="0.2">
      <c r="AU6342" s="201">
        <v>0.63400000000000001</v>
      </c>
    </row>
    <row r="6343" spans="47:47" x14ac:dyDescent="0.2">
      <c r="AU6343" s="201">
        <v>0.6341</v>
      </c>
    </row>
    <row r="6344" spans="47:47" x14ac:dyDescent="0.2">
      <c r="AU6344" s="201">
        <v>0.63419999999999999</v>
      </c>
    </row>
    <row r="6345" spans="47:47" x14ac:dyDescent="0.2">
      <c r="AU6345" s="201">
        <v>0.63429999999999997</v>
      </c>
    </row>
    <row r="6346" spans="47:47" x14ac:dyDescent="0.2">
      <c r="AU6346" s="201">
        <v>0.63439999999999996</v>
      </c>
    </row>
    <row r="6347" spans="47:47" x14ac:dyDescent="0.2">
      <c r="AU6347" s="201">
        <v>0.63449999999999995</v>
      </c>
    </row>
    <row r="6348" spans="47:47" x14ac:dyDescent="0.2">
      <c r="AU6348" s="201">
        <v>0.63460000000000005</v>
      </c>
    </row>
    <row r="6349" spans="47:47" x14ac:dyDescent="0.2">
      <c r="AU6349" s="201">
        <v>0.63470000000000004</v>
      </c>
    </row>
    <row r="6350" spans="47:47" x14ac:dyDescent="0.2">
      <c r="AU6350" s="201">
        <v>0.63480000000000003</v>
      </c>
    </row>
    <row r="6351" spans="47:47" x14ac:dyDescent="0.2">
      <c r="AU6351" s="201">
        <v>0.63490000000000002</v>
      </c>
    </row>
    <row r="6352" spans="47:47" x14ac:dyDescent="0.2">
      <c r="AU6352" s="201">
        <v>0.63500000000000001</v>
      </c>
    </row>
    <row r="6353" spans="47:47" x14ac:dyDescent="0.2">
      <c r="AU6353" s="201">
        <v>0.6351</v>
      </c>
    </row>
    <row r="6354" spans="47:47" x14ac:dyDescent="0.2">
      <c r="AU6354" s="201">
        <v>0.63519999999999999</v>
      </c>
    </row>
    <row r="6355" spans="47:47" x14ac:dyDescent="0.2">
      <c r="AU6355" s="201">
        <v>0.63529999999999998</v>
      </c>
    </row>
    <row r="6356" spans="47:47" x14ac:dyDescent="0.2">
      <c r="AU6356" s="201">
        <v>0.63539999999999996</v>
      </c>
    </row>
    <row r="6357" spans="47:47" x14ac:dyDescent="0.2">
      <c r="AU6357" s="201">
        <v>0.63549999999999995</v>
      </c>
    </row>
    <row r="6358" spans="47:47" x14ac:dyDescent="0.2">
      <c r="AU6358" s="201">
        <v>0.63560000000000005</v>
      </c>
    </row>
    <row r="6359" spans="47:47" x14ac:dyDescent="0.2">
      <c r="AU6359" s="201">
        <v>0.63570000000000004</v>
      </c>
    </row>
    <row r="6360" spans="47:47" x14ac:dyDescent="0.2">
      <c r="AU6360" s="201">
        <v>0.63580000000000003</v>
      </c>
    </row>
    <row r="6361" spans="47:47" x14ac:dyDescent="0.2">
      <c r="AU6361" s="201">
        <v>0.63590000000000002</v>
      </c>
    </row>
    <row r="6362" spans="47:47" x14ac:dyDescent="0.2">
      <c r="AU6362" s="201">
        <v>0.63600000000000001</v>
      </c>
    </row>
    <row r="6363" spans="47:47" x14ac:dyDescent="0.2">
      <c r="AU6363" s="201">
        <v>0.6361</v>
      </c>
    </row>
    <row r="6364" spans="47:47" x14ac:dyDescent="0.2">
      <c r="AU6364" s="201">
        <v>0.63619999999999999</v>
      </c>
    </row>
    <row r="6365" spans="47:47" x14ac:dyDescent="0.2">
      <c r="AU6365" s="201">
        <v>0.63629999999999998</v>
      </c>
    </row>
    <row r="6366" spans="47:47" x14ac:dyDescent="0.2">
      <c r="AU6366" s="201">
        <v>0.63639999999999997</v>
      </c>
    </row>
    <row r="6367" spans="47:47" x14ac:dyDescent="0.2">
      <c r="AU6367" s="201">
        <v>0.63649999999999995</v>
      </c>
    </row>
    <row r="6368" spans="47:47" x14ac:dyDescent="0.2">
      <c r="AU6368" s="201">
        <v>0.63660000000000005</v>
      </c>
    </row>
    <row r="6369" spans="47:47" x14ac:dyDescent="0.2">
      <c r="AU6369" s="201">
        <v>0.63670000000000004</v>
      </c>
    </row>
    <row r="6370" spans="47:47" x14ac:dyDescent="0.2">
      <c r="AU6370" s="201">
        <v>0.63680000000000003</v>
      </c>
    </row>
    <row r="6371" spans="47:47" x14ac:dyDescent="0.2">
      <c r="AU6371" s="201">
        <v>0.63690000000000002</v>
      </c>
    </row>
    <row r="6372" spans="47:47" x14ac:dyDescent="0.2">
      <c r="AU6372" s="201">
        <v>0.63700000000000001</v>
      </c>
    </row>
    <row r="6373" spans="47:47" x14ac:dyDescent="0.2">
      <c r="AU6373" s="201">
        <v>0.6371</v>
      </c>
    </row>
    <row r="6374" spans="47:47" x14ac:dyDescent="0.2">
      <c r="AU6374" s="201">
        <v>0.63719999999999999</v>
      </c>
    </row>
    <row r="6375" spans="47:47" x14ac:dyDescent="0.2">
      <c r="AU6375" s="201">
        <v>0.63729999999999998</v>
      </c>
    </row>
    <row r="6376" spans="47:47" x14ac:dyDescent="0.2">
      <c r="AU6376" s="201">
        <v>0.63739999999999997</v>
      </c>
    </row>
    <row r="6377" spans="47:47" x14ac:dyDescent="0.2">
      <c r="AU6377" s="201">
        <v>0.63749999999999996</v>
      </c>
    </row>
    <row r="6378" spans="47:47" x14ac:dyDescent="0.2">
      <c r="AU6378" s="201">
        <v>0.63759999999999994</v>
      </c>
    </row>
    <row r="6379" spans="47:47" x14ac:dyDescent="0.2">
      <c r="AU6379" s="201">
        <v>0.63770000000000004</v>
      </c>
    </row>
    <row r="6380" spans="47:47" x14ac:dyDescent="0.2">
      <c r="AU6380" s="201">
        <v>0.63780000000000003</v>
      </c>
    </row>
    <row r="6381" spans="47:47" x14ac:dyDescent="0.2">
      <c r="AU6381" s="201">
        <v>0.63790000000000002</v>
      </c>
    </row>
    <row r="6382" spans="47:47" x14ac:dyDescent="0.2">
      <c r="AU6382" s="201">
        <v>0.63800000000000001</v>
      </c>
    </row>
    <row r="6383" spans="47:47" x14ac:dyDescent="0.2">
      <c r="AU6383" s="201">
        <v>0.6381</v>
      </c>
    </row>
    <row r="6384" spans="47:47" x14ac:dyDescent="0.2">
      <c r="AU6384" s="201">
        <v>0.63819999999999999</v>
      </c>
    </row>
    <row r="6385" spans="47:47" x14ac:dyDescent="0.2">
      <c r="AU6385" s="201">
        <v>0.63829999999999998</v>
      </c>
    </row>
    <row r="6386" spans="47:47" x14ac:dyDescent="0.2">
      <c r="AU6386" s="201">
        <v>0.63839999999999997</v>
      </c>
    </row>
    <row r="6387" spans="47:47" x14ac:dyDescent="0.2">
      <c r="AU6387" s="201">
        <v>0.63849999999999996</v>
      </c>
    </row>
    <row r="6388" spans="47:47" x14ac:dyDescent="0.2">
      <c r="AU6388" s="201">
        <v>0.63859999999999995</v>
      </c>
    </row>
    <row r="6389" spans="47:47" x14ac:dyDescent="0.2">
      <c r="AU6389" s="201">
        <v>0.63870000000000005</v>
      </c>
    </row>
    <row r="6390" spans="47:47" x14ac:dyDescent="0.2">
      <c r="AU6390" s="201">
        <v>0.63880000000000003</v>
      </c>
    </row>
    <row r="6391" spans="47:47" x14ac:dyDescent="0.2">
      <c r="AU6391" s="201">
        <v>0.63890000000000002</v>
      </c>
    </row>
    <row r="6392" spans="47:47" x14ac:dyDescent="0.2">
      <c r="AU6392" s="201">
        <v>0.63900000000000001</v>
      </c>
    </row>
    <row r="6393" spans="47:47" x14ac:dyDescent="0.2">
      <c r="AU6393" s="201">
        <v>0.6391</v>
      </c>
    </row>
    <row r="6394" spans="47:47" x14ac:dyDescent="0.2">
      <c r="AU6394" s="201">
        <v>0.63919999999999999</v>
      </c>
    </row>
    <row r="6395" spans="47:47" x14ac:dyDescent="0.2">
      <c r="AU6395" s="201">
        <v>0.63929999999999998</v>
      </c>
    </row>
    <row r="6396" spans="47:47" x14ac:dyDescent="0.2">
      <c r="AU6396" s="201">
        <v>0.63939999999999997</v>
      </c>
    </row>
    <row r="6397" spans="47:47" x14ac:dyDescent="0.2">
      <c r="AU6397" s="201">
        <v>0.63949999999999996</v>
      </c>
    </row>
    <row r="6398" spans="47:47" x14ac:dyDescent="0.2">
      <c r="AU6398" s="201">
        <v>0.63959999999999995</v>
      </c>
    </row>
    <row r="6399" spans="47:47" x14ac:dyDescent="0.2">
      <c r="AU6399" s="201">
        <v>0.63970000000000005</v>
      </c>
    </row>
    <row r="6400" spans="47:47" x14ac:dyDescent="0.2">
      <c r="AU6400" s="201">
        <v>0.63980000000000004</v>
      </c>
    </row>
    <row r="6401" spans="47:47" x14ac:dyDescent="0.2">
      <c r="AU6401" s="201">
        <v>0.63990000000000002</v>
      </c>
    </row>
    <row r="6402" spans="47:47" x14ac:dyDescent="0.2">
      <c r="AU6402" s="201">
        <v>0.64</v>
      </c>
    </row>
    <row r="6403" spans="47:47" x14ac:dyDescent="0.2">
      <c r="AU6403" s="201">
        <v>0.6401</v>
      </c>
    </row>
    <row r="6404" spans="47:47" x14ac:dyDescent="0.2">
      <c r="AU6404" s="201">
        <v>0.64019999999999999</v>
      </c>
    </row>
    <row r="6405" spans="47:47" x14ac:dyDescent="0.2">
      <c r="AU6405" s="201">
        <v>0.64029999999999998</v>
      </c>
    </row>
    <row r="6406" spans="47:47" x14ac:dyDescent="0.2">
      <c r="AU6406" s="201">
        <v>0.64039999999999997</v>
      </c>
    </row>
    <row r="6407" spans="47:47" x14ac:dyDescent="0.2">
      <c r="AU6407" s="201">
        <v>0.64049999999999996</v>
      </c>
    </row>
    <row r="6408" spans="47:47" x14ac:dyDescent="0.2">
      <c r="AU6408" s="201">
        <v>0.64059999999999995</v>
      </c>
    </row>
    <row r="6409" spans="47:47" x14ac:dyDescent="0.2">
      <c r="AU6409" s="201">
        <v>0.64070000000000005</v>
      </c>
    </row>
    <row r="6410" spans="47:47" x14ac:dyDescent="0.2">
      <c r="AU6410" s="201">
        <v>0.64080000000000004</v>
      </c>
    </row>
    <row r="6411" spans="47:47" x14ac:dyDescent="0.2">
      <c r="AU6411" s="201">
        <v>0.64090000000000003</v>
      </c>
    </row>
    <row r="6412" spans="47:47" x14ac:dyDescent="0.2">
      <c r="AU6412" s="201">
        <v>0.64100000000000001</v>
      </c>
    </row>
    <row r="6413" spans="47:47" x14ac:dyDescent="0.2">
      <c r="AU6413" s="201">
        <v>0.6411</v>
      </c>
    </row>
    <row r="6414" spans="47:47" x14ac:dyDescent="0.2">
      <c r="AU6414" s="201">
        <v>0.64119999999999999</v>
      </c>
    </row>
    <row r="6415" spans="47:47" x14ac:dyDescent="0.2">
      <c r="AU6415" s="201">
        <v>0.64129999999999998</v>
      </c>
    </row>
    <row r="6416" spans="47:47" x14ac:dyDescent="0.2">
      <c r="AU6416" s="201">
        <v>0.64139999999999997</v>
      </c>
    </row>
    <row r="6417" spans="47:47" x14ac:dyDescent="0.2">
      <c r="AU6417" s="201">
        <v>0.64149999999999996</v>
      </c>
    </row>
    <row r="6418" spans="47:47" x14ac:dyDescent="0.2">
      <c r="AU6418" s="201">
        <v>0.64159999999999995</v>
      </c>
    </row>
    <row r="6419" spans="47:47" x14ac:dyDescent="0.2">
      <c r="AU6419" s="201">
        <v>0.64170000000000005</v>
      </c>
    </row>
    <row r="6420" spans="47:47" x14ac:dyDescent="0.2">
      <c r="AU6420" s="201">
        <v>0.64180000000000004</v>
      </c>
    </row>
    <row r="6421" spans="47:47" x14ac:dyDescent="0.2">
      <c r="AU6421" s="201">
        <v>0.64190000000000003</v>
      </c>
    </row>
    <row r="6422" spans="47:47" x14ac:dyDescent="0.2">
      <c r="AU6422" s="201">
        <v>0.64200000000000002</v>
      </c>
    </row>
    <row r="6423" spans="47:47" x14ac:dyDescent="0.2">
      <c r="AU6423" s="201">
        <v>0.6421</v>
      </c>
    </row>
    <row r="6424" spans="47:47" x14ac:dyDescent="0.2">
      <c r="AU6424" s="201">
        <v>0.64219999999999999</v>
      </c>
    </row>
    <row r="6425" spans="47:47" x14ac:dyDescent="0.2">
      <c r="AU6425" s="201">
        <v>0.64229999999999998</v>
      </c>
    </row>
    <row r="6426" spans="47:47" x14ac:dyDescent="0.2">
      <c r="AU6426" s="201">
        <v>0.64239999999999997</v>
      </c>
    </row>
    <row r="6427" spans="47:47" x14ac:dyDescent="0.2">
      <c r="AU6427" s="201">
        <v>0.64249999999999996</v>
      </c>
    </row>
    <row r="6428" spans="47:47" x14ac:dyDescent="0.2">
      <c r="AU6428" s="201">
        <v>0.64259999999999995</v>
      </c>
    </row>
    <row r="6429" spans="47:47" x14ac:dyDescent="0.2">
      <c r="AU6429" s="201">
        <v>0.64270000000000005</v>
      </c>
    </row>
    <row r="6430" spans="47:47" x14ac:dyDescent="0.2">
      <c r="AU6430" s="201">
        <v>0.64280000000000004</v>
      </c>
    </row>
    <row r="6431" spans="47:47" x14ac:dyDescent="0.2">
      <c r="AU6431" s="201">
        <v>0.64290000000000003</v>
      </c>
    </row>
    <row r="6432" spans="47:47" x14ac:dyDescent="0.2">
      <c r="AU6432" s="201">
        <v>0.64300000000000002</v>
      </c>
    </row>
    <row r="6433" spans="47:47" x14ac:dyDescent="0.2">
      <c r="AU6433" s="201">
        <v>0.6431</v>
      </c>
    </row>
    <row r="6434" spans="47:47" x14ac:dyDescent="0.2">
      <c r="AU6434" s="201">
        <v>0.64319999999999999</v>
      </c>
    </row>
    <row r="6435" spans="47:47" x14ac:dyDescent="0.2">
      <c r="AU6435" s="201">
        <v>0.64329999999999998</v>
      </c>
    </row>
    <row r="6436" spans="47:47" x14ac:dyDescent="0.2">
      <c r="AU6436" s="201">
        <v>0.64339999999999997</v>
      </c>
    </row>
    <row r="6437" spans="47:47" x14ac:dyDescent="0.2">
      <c r="AU6437" s="201">
        <v>0.64349999999999996</v>
      </c>
    </row>
    <row r="6438" spans="47:47" x14ac:dyDescent="0.2">
      <c r="AU6438" s="201">
        <v>0.64359999999999995</v>
      </c>
    </row>
    <row r="6439" spans="47:47" x14ac:dyDescent="0.2">
      <c r="AU6439" s="201">
        <v>0.64370000000000005</v>
      </c>
    </row>
    <row r="6440" spans="47:47" x14ac:dyDescent="0.2">
      <c r="AU6440" s="201">
        <v>0.64380000000000004</v>
      </c>
    </row>
    <row r="6441" spans="47:47" x14ac:dyDescent="0.2">
      <c r="AU6441" s="201">
        <v>0.64390000000000003</v>
      </c>
    </row>
    <row r="6442" spans="47:47" x14ac:dyDescent="0.2">
      <c r="AU6442" s="201">
        <v>0.64400000000000002</v>
      </c>
    </row>
    <row r="6443" spans="47:47" x14ac:dyDescent="0.2">
      <c r="AU6443" s="201">
        <v>0.64410000000000001</v>
      </c>
    </row>
    <row r="6444" spans="47:47" x14ac:dyDescent="0.2">
      <c r="AU6444" s="201">
        <v>0.64419999999999999</v>
      </c>
    </row>
    <row r="6445" spans="47:47" x14ac:dyDescent="0.2">
      <c r="AU6445" s="201">
        <v>0.64429999999999998</v>
      </c>
    </row>
    <row r="6446" spans="47:47" x14ac:dyDescent="0.2">
      <c r="AU6446" s="201">
        <v>0.64439999999999997</v>
      </c>
    </row>
    <row r="6447" spans="47:47" x14ac:dyDescent="0.2">
      <c r="AU6447" s="201">
        <v>0.64449999999999996</v>
      </c>
    </row>
    <row r="6448" spans="47:47" x14ac:dyDescent="0.2">
      <c r="AU6448" s="201">
        <v>0.64459999999999995</v>
      </c>
    </row>
    <row r="6449" spans="47:47" x14ac:dyDescent="0.2">
      <c r="AU6449" s="201">
        <v>0.64470000000000005</v>
      </c>
    </row>
    <row r="6450" spans="47:47" x14ac:dyDescent="0.2">
      <c r="AU6450" s="201">
        <v>0.64480000000000004</v>
      </c>
    </row>
    <row r="6451" spans="47:47" x14ac:dyDescent="0.2">
      <c r="AU6451" s="201">
        <v>0.64490000000000003</v>
      </c>
    </row>
    <row r="6452" spans="47:47" x14ac:dyDescent="0.2">
      <c r="AU6452" s="201">
        <v>0.64500000000000002</v>
      </c>
    </row>
    <row r="6453" spans="47:47" x14ac:dyDescent="0.2">
      <c r="AU6453" s="201">
        <v>0.64510000000000001</v>
      </c>
    </row>
    <row r="6454" spans="47:47" x14ac:dyDescent="0.2">
      <c r="AU6454" s="201">
        <v>0.6452</v>
      </c>
    </row>
    <row r="6455" spans="47:47" x14ac:dyDescent="0.2">
      <c r="AU6455" s="201">
        <v>0.64529999999999998</v>
      </c>
    </row>
    <row r="6456" spans="47:47" x14ac:dyDescent="0.2">
      <c r="AU6456" s="201">
        <v>0.64539999999999997</v>
      </c>
    </row>
    <row r="6457" spans="47:47" x14ac:dyDescent="0.2">
      <c r="AU6457" s="201">
        <v>0.64549999999999996</v>
      </c>
    </row>
    <row r="6458" spans="47:47" x14ac:dyDescent="0.2">
      <c r="AU6458" s="201">
        <v>0.64559999999999995</v>
      </c>
    </row>
    <row r="6459" spans="47:47" x14ac:dyDescent="0.2">
      <c r="AU6459" s="201">
        <v>0.64570000000000005</v>
      </c>
    </row>
    <row r="6460" spans="47:47" x14ac:dyDescent="0.2">
      <c r="AU6460" s="201">
        <v>0.64580000000000004</v>
      </c>
    </row>
    <row r="6461" spans="47:47" x14ac:dyDescent="0.2">
      <c r="AU6461" s="201">
        <v>0.64590000000000003</v>
      </c>
    </row>
    <row r="6462" spans="47:47" x14ac:dyDescent="0.2">
      <c r="AU6462" s="201">
        <v>0.64600000000000002</v>
      </c>
    </row>
    <row r="6463" spans="47:47" x14ac:dyDescent="0.2">
      <c r="AU6463" s="201">
        <v>0.64610000000000001</v>
      </c>
    </row>
    <row r="6464" spans="47:47" x14ac:dyDescent="0.2">
      <c r="AU6464" s="201">
        <v>0.6462</v>
      </c>
    </row>
    <row r="6465" spans="47:47" x14ac:dyDescent="0.2">
      <c r="AU6465" s="201">
        <v>0.64629999999999999</v>
      </c>
    </row>
    <row r="6466" spans="47:47" x14ac:dyDescent="0.2">
      <c r="AU6466" s="201">
        <v>0.64639999999999997</v>
      </c>
    </row>
    <row r="6467" spans="47:47" x14ac:dyDescent="0.2">
      <c r="AU6467" s="201">
        <v>0.64649999999999996</v>
      </c>
    </row>
    <row r="6468" spans="47:47" x14ac:dyDescent="0.2">
      <c r="AU6468" s="201">
        <v>0.64659999999999995</v>
      </c>
    </row>
    <row r="6469" spans="47:47" x14ac:dyDescent="0.2">
      <c r="AU6469" s="201">
        <v>0.64670000000000005</v>
      </c>
    </row>
    <row r="6470" spans="47:47" x14ac:dyDescent="0.2">
      <c r="AU6470" s="201">
        <v>0.64680000000000004</v>
      </c>
    </row>
    <row r="6471" spans="47:47" x14ac:dyDescent="0.2">
      <c r="AU6471" s="201">
        <v>0.64690000000000003</v>
      </c>
    </row>
    <row r="6472" spans="47:47" x14ac:dyDescent="0.2">
      <c r="AU6472" s="201">
        <v>0.64700000000000002</v>
      </c>
    </row>
    <row r="6473" spans="47:47" x14ac:dyDescent="0.2">
      <c r="AU6473" s="201">
        <v>0.64710000000000001</v>
      </c>
    </row>
    <row r="6474" spans="47:47" x14ac:dyDescent="0.2">
      <c r="AU6474" s="201">
        <v>0.6472</v>
      </c>
    </row>
    <row r="6475" spans="47:47" x14ac:dyDescent="0.2">
      <c r="AU6475" s="201">
        <v>0.64729999999999999</v>
      </c>
    </row>
    <row r="6476" spans="47:47" x14ac:dyDescent="0.2">
      <c r="AU6476" s="201">
        <v>0.64739999999999998</v>
      </c>
    </row>
    <row r="6477" spans="47:47" x14ac:dyDescent="0.2">
      <c r="AU6477" s="201">
        <v>0.64749999999999996</v>
      </c>
    </row>
    <row r="6478" spans="47:47" x14ac:dyDescent="0.2">
      <c r="AU6478" s="201">
        <v>0.64759999999999995</v>
      </c>
    </row>
    <row r="6479" spans="47:47" x14ac:dyDescent="0.2">
      <c r="AU6479" s="201">
        <v>0.64770000000000005</v>
      </c>
    </row>
    <row r="6480" spans="47:47" x14ac:dyDescent="0.2">
      <c r="AU6480" s="201">
        <v>0.64780000000000004</v>
      </c>
    </row>
    <row r="6481" spans="47:47" x14ac:dyDescent="0.2">
      <c r="AU6481" s="201">
        <v>0.64790000000000003</v>
      </c>
    </row>
    <row r="6482" spans="47:47" x14ac:dyDescent="0.2">
      <c r="AU6482" s="201">
        <v>0.64800000000000002</v>
      </c>
    </row>
    <row r="6483" spans="47:47" x14ac:dyDescent="0.2">
      <c r="AU6483" s="201">
        <v>0.64810000000000001</v>
      </c>
    </row>
    <row r="6484" spans="47:47" x14ac:dyDescent="0.2">
      <c r="AU6484" s="201">
        <v>0.6482</v>
      </c>
    </row>
    <row r="6485" spans="47:47" x14ac:dyDescent="0.2">
      <c r="AU6485" s="201">
        <v>0.64829999999999999</v>
      </c>
    </row>
    <row r="6486" spans="47:47" x14ac:dyDescent="0.2">
      <c r="AU6486" s="201">
        <v>0.64839999999999998</v>
      </c>
    </row>
    <row r="6487" spans="47:47" x14ac:dyDescent="0.2">
      <c r="AU6487" s="201">
        <v>0.64849999999999997</v>
      </c>
    </row>
    <row r="6488" spans="47:47" x14ac:dyDescent="0.2">
      <c r="AU6488" s="201">
        <v>0.64859999999999995</v>
      </c>
    </row>
    <row r="6489" spans="47:47" x14ac:dyDescent="0.2">
      <c r="AU6489" s="201">
        <v>0.64870000000000005</v>
      </c>
    </row>
    <row r="6490" spans="47:47" x14ac:dyDescent="0.2">
      <c r="AU6490" s="201">
        <v>0.64880000000000004</v>
      </c>
    </row>
    <row r="6491" spans="47:47" x14ac:dyDescent="0.2">
      <c r="AU6491" s="201">
        <v>0.64890000000000003</v>
      </c>
    </row>
    <row r="6492" spans="47:47" x14ac:dyDescent="0.2">
      <c r="AU6492" s="201">
        <v>0.64900000000000002</v>
      </c>
    </row>
    <row r="6493" spans="47:47" x14ac:dyDescent="0.2">
      <c r="AU6493" s="201">
        <v>0.64910000000000001</v>
      </c>
    </row>
    <row r="6494" spans="47:47" x14ac:dyDescent="0.2">
      <c r="AU6494" s="201">
        <v>0.6492</v>
      </c>
    </row>
    <row r="6495" spans="47:47" x14ac:dyDescent="0.2">
      <c r="AU6495" s="201">
        <v>0.64929999999999999</v>
      </c>
    </row>
    <row r="6496" spans="47:47" x14ac:dyDescent="0.2">
      <c r="AU6496" s="201">
        <v>0.64939999999999998</v>
      </c>
    </row>
    <row r="6497" spans="47:47" x14ac:dyDescent="0.2">
      <c r="AU6497" s="201">
        <v>0.64949999999999997</v>
      </c>
    </row>
    <row r="6498" spans="47:47" x14ac:dyDescent="0.2">
      <c r="AU6498" s="201">
        <v>0.64959999999999996</v>
      </c>
    </row>
    <row r="6499" spans="47:47" x14ac:dyDescent="0.2">
      <c r="AU6499" s="201">
        <v>0.64970000000000006</v>
      </c>
    </row>
    <row r="6500" spans="47:47" x14ac:dyDescent="0.2">
      <c r="AU6500" s="201">
        <v>0.64980000000000004</v>
      </c>
    </row>
    <row r="6501" spans="47:47" x14ac:dyDescent="0.2">
      <c r="AU6501" s="201">
        <v>0.64990000000000003</v>
      </c>
    </row>
    <row r="6502" spans="47:47" x14ac:dyDescent="0.2">
      <c r="AU6502" s="201">
        <v>0.65</v>
      </c>
    </row>
    <row r="6503" spans="47:47" x14ac:dyDescent="0.2">
      <c r="AU6503" s="201">
        <v>0.65010000000000001</v>
      </c>
    </row>
    <row r="6504" spans="47:47" x14ac:dyDescent="0.2">
      <c r="AU6504" s="201">
        <v>0.6502</v>
      </c>
    </row>
    <row r="6505" spans="47:47" x14ac:dyDescent="0.2">
      <c r="AU6505" s="201">
        <v>0.65029999999999999</v>
      </c>
    </row>
    <row r="6506" spans="47:47" x14ac:dyDescent="0.2">
      <c r="AU6506" s="201">
        <v>0.65039999999999998</v>
      </c>
    </row>
    <row r="6507" spans="47:47" x14ac:dyDescent="0.2">
      <c r="AU6507" s="201">
        <v>0.65049999999999997</v>
      </c>
    </row>
    <row r="6508" spans="47:47" x14ac:dyDescent="0.2">
      <c r="AU6508" s="201">
        <v>0.65059999999999996</v>
      </c>
    </row>
    <row r="6509" spans="47:47" x14ac:dyDescent="0.2">
      <c r="AU6509" s="201">
        <v>0.65069999999999995</v>
      </c>
    </row>
    <row r="6510" spans="47:47" x14ac:dyDescent="0.2">
      <c r="AU6510" s="201">
        <v>0.65080000000000005</v>
      </c>
    </row>
    <row r="6511" spans="47:47" x14ac:dyDescent="0.2">
      <c r="AU6511" s="201">
        <v>0.65090000000000003</v>
      </c>
    </row>
    <row r="6512" spans="47:47" x14ac:dyDescent="0.2">
      <c r="AU6512" s="201">
        <v>0.65100000000000002</v>
      </c>
    </row>
    <row r="6513" spans="47:47" x14ac:dyDescent="0.2">
      <c r="AU6513" s="201">
        <v>0.65110000000000001</v>
      </c>
    </row>
    <row r="6514" spans="47:47" x14ac:dyDescent="0.2">
      <c r="AU6514" s="201">
        <v>0.6512</v>
      </c>
    </row>
    <row r="6515" spans="47:47" x14ac:dyDescent="0.2">
      <c r="AU6515" s="201">
        <v>0.65129999999999999</v>
      </c>
    </row>
    <row r="6516" spans="47:47" x14ac:dyDescent="0.2">
      <c r="AU6516" s="201">
        <v>0.65139999999999998</v>
      </c>
    </row>
    <row r="6517" spans="47:47" x14ac:dyDescent="0.2">
      <c r="AU6517" s="201">
        <v>0.65149999999999997</v>
      </c>
    </row>
    <row r="6518" spans="47:47" x14ac:dyDescent="0.2">
      <c r="AU6518" s="201">
        <v>0.65159999999999996</v>
      </c>
    </row>
    <row r="6519" spans="47:47" x14ac:dyDescent="0.2">
      <c r="AU6519" s="201">
        <v>0.65169999999999995</v>
      </c>
    </row>
    <row r="6520" spans="47:47" x14ac:dyDescent="0.2">
      <c r="AU6520" s="201">
        <v>0.65180000000000005</v>
      </c>
    </row>
    <row r="6521" spans="47:47" x14ac:dyDescent="0.2">
      <c r="AU6521" s="201">
        <v>0.65190000000000003</v>
      </c>
    </row>
    <row r="6522" spans="47:47" x14ac:dyDescent="0.2">
      <c r="AU6522" s="201">
        <v>0.65200000000000002</v>
      </c>
    </row>
    <row r="6523" spans="47:47" x14ac:dyDescent="0.2">
      <c r="AU6523" s="201">
        <v>0.65210000000000001</v>
      </c>
    </row>
    <row r="6524" spans="47:47" x14ac:dyDescent="0.2">
      <c r="AU6524" s="201">
        <v>0.6522</v>
      </c>
    </row>
    <row r="6525" spans="47:47" x14ac:dyDescent="0.2">
      <c r="AU6525" s="201">
        <v>0.65229999999999999</v>
      </c>
    </row>
    <row r="6526" spans="47:47" x14ac:dyDescent="0.2">
      <c r="AU6526" s="201">
        <v>0.65239999999999998</v>
      </c>
    </row>
    <row r="6527" spans="47:47" x14ac:dyDescent="0.2">
      <c r="AU6527" s="201">
        <v>0.65249999999999997</v>
      </c>
    </row>
    <row r="6528" spans="47:47" x14ac:dyDescent="0.2">
      <c r="AU6528" s="201">
        <v>0.65259999999999996</v>
      </c>
    </row>
    <row r="6529" spans="47:47" x14ac:dyDescent="0.2">
      <c r="AU6529" s="201">
        <v>0.65269999999999995</v>
      </c>
    </row>
    <row r="6530" spans="47:47" x14ac:dyDescent="0.2">
      <c r="AU6530" s="201">
        <v>0.65280000000000005</v>
      </c>
    </row>
    <row r="6531" spans="47:47" x14ac:dyDescent="0.2">
      <c r="AU6531" s="201">
        <v>0.65290000000000004</v>
      </c>
    </row>
    <row r="6532" spans="47:47" x14ac:dyDescent="0.2">
      <c r="AU6532" s="201">
        <v>0.65300000000000002</v>
      </c>
    </row>
    <row r="6533" spans="47:47" x14ac:dyDescent="0.2">
      <c r="AU6533" s="201">
        <v>0.65310000000000001</v>
      </c>
    </row>
    <row r="6534" spans="47:47" x14ac:dyDescent="0.2">
      <c r="AU6534" s="201">
        <v>0.6532</v>
      </c>
    </row>
    <row r="6535" spans="47:47" x14ac:dyDescent="0.2">
      <c r="AU6535" s="201">
        <v>0.65329999999999999</v>
      </c>
    </row>
    <row r="6536" spans="47:47" x14ac:dyDescent="0.2">
      <c r="AU6536" s="201">
        <v>0.65339999999999998</v>
      </c>
    </row>
    <row r="6537" spans="47:47" x14ac:dyDescent="0.2">
      <c r="AU6537" s="201">
        <v>0.65349999999999997</v>
      </c>
    </row>
    <row r="6538" spans="47:47" x14ac:dyDescent="0.2">
      <c r="AU6538" s="201">
        <v>0.65359999999999996</v>
      </c>
    </row>
    <row r="6539" spans="47:47" x14ac:dyDescent="0.2">
      <c r="AU6539" s="201">
        <v>0.65369999999999995</v>
      </c>
    </row>
    <row r="6540" spans="47:47" x14ac:dyDescent="0.2">
      <c r="AU6540" s="201">
        <v>0.65380000000000005</v>
      </c>
    </row>
    <row r="6541" spans="47:47" x14ac:dyDescent="0.2">
      <c r="AU6541" s="201">
        <v>0.65390000000000004</v>
      </c>
    </row>
    <row r="6542" spans="47:47" x14ac:dyDescent="0.2">
      <c r="AU6542" s="201">
        <v>0.65400000000000003</v>
      </c>
    </row>
    <row r="6543" spans="47:47" x14ac:dyDescent="0.2">
      <c r="AU6543" s="201">
        <v>0.65410000000000001</v>
      </c>
    </row>
    <row r="6544" spans="47:47" x14ac:dyDescent="0.2">
      <c r="AU6544" s="201">
        <v>0.6542</v>
      </c>
    </row>
    <row r="6545" spans="47:47" x14ac:dyDescent="0.2">
      <c r="AU6545" s="201">
        <v>0.65429999999999999</v>
      </c>
    </row>
    <row r="6546" spans="47:47" x14ac:dyDescent="0.2">
      <c r="AU6546" s="201">
        <v>0.65439999999999998</v>
      </c>
    </row>
    <row r="6547" spans="47:47" x14ac:dyDescent="0.2">
      <c r="AU6547" s="201">
        <v>0.65449999999999997</v>
      </c>
    </row>
    <row r="6548" spans="47:47" x14ac:dyDescent="0.2">
      <c r="AU6548" s="201">
        <v>0.65459999999999996</v>
      </c>
    </row>
    <row r="6549" spans="47:47" x14ac:dyDescent="0.2">
      <c r="AU6549" s="201">
        <v>0.65469999999999995</v>
      </c>
    </row>
    <row r="6550" spans="47:47" x14ac:dyDescent="0.2">
      <c r="AU6550" s="201">
        <v>0.65480000000000005</v>
      </c>
    </row>
    <row r="6551" spans="47:47" x14ac:dyDescent="0.2">
      <c r="AU6551" s="201">
        <v>0.65490000000000004</v>
      </c>
    </row>
    <row r="6552" spans="47:47" x14ac:dyDescent="0.2">
      <c r="AU6552" s="201">
        <v>0.65500000000000003</v>
      </c>
    </row>
    <row r="6553" spans="47:47" x14ac:dyDescent="0.2">
      <c r="AU6553" s="201">
        <v>0.65510000000000002</v>
      </c>
    </row>
    <row r="6554" spans="47:47" x14ac:dyDescent="0.2">
      <c r="AU6554" s="201">
        <v>0.6552</v>
      </c>
    </row>
    <row r="6555" spans="47:47" x14ac:dyDescent="0.2">
      <c r="AU6555" s="201">
        <v>0.65529999999999999</v>
      </c>
    </row>
    <row r="6556" spans="47:47" x14ac:dyDescent="0.2">
      <c r="AU6556" s="201">
        <v>0.65539999999999998</v>
      </c>
    </row>
    <row r="6557" spans="47:47" x14ac:dyDescent="0.2">
      <c r="AU6557" s="201">
        <v>0.65549999999999997</v>
      </c>
    </row>
    <row r="6558" spans="47:47" x14ac:dyDescent="0.2">
      <c r="AU6558" s="201">
        <v>0.65559999999999996</v>
      </c>
    </row>
    <row r="6559" spans="47:47" x14ac:dyDescent="0.2">
      <c r="AU6559" s="201">
        <v>0.65569999999999995</v>
      </c>
    </row>
    <row r="6560" spans="47:47" x14ac:dyDescent="0.2">
      <c r="AU6560" s="201">
        <v>0.65580000000000005</v>
      </c>
    </row>
    <row r="6561" spans="47:47" x14ac:dyDescent="0.2">
      <c r="AU6561" s="201">
        <v>0.65590000000000004</v>
      </c>
    </row>
    <row r="6562" spans="47:47" x14ac:dyDescent="0.2">
      <c r="AU6562" s="201">
        <v>0.65600000000000003</v>
      </c>
    </row>
    <row r="6563" spans="47:47" x14ac:dyDescent="0.2">
      <c r="AU6563" s="201">
        <v>0.65610000000000002</v>
      </c>
    </row>
    <row r="6564" spans="47:47" x14ac:dyDescent="0.2">
      <c r="AU6564" s="201">
        <v>0.65620000000000001</v>
      </c>
    </row>
    <row r="6565" spans="47:47" x14ac:dyDescent="0.2">
      <c r="AU6565" s="201">
        <v>0.65629999999999999</v>
      </c>
    </row>
    <row r="6566" spans="47:47" x14ac:dyDescent="0.2">
      <c r="AU6566" s="201">
        <v>0.65639999999999998</v>
      </c>
    </row>
    <row r="6567" spans="47:47" x14ac:dyDescent="0.2">
      <c r="AU6567" s="201">
        <v>0.65649999999999997</v>
      </c>
    </row>
    <row r="6568" spans="47:47" x14ac:dyDescent="0.2">
      <c r="AU6568" s="201">
        <v>0.65659999999999996</v>
      </c>
    </row>
    <row r="6569" spans="47:47" x14ac:dyDescent="0.2">
      <c r="AU6569" s="201">
        <v>0.65669999999999995</v>
      </c>
    </row>
    <row r="6570" spans="47:47" x14ac:dyDescent="0.2">
      <c r="AU6570" s="201">
        <v>0.65680000000000005</v>
      </c>
    </row>
    <row r="6571" spans="47:47" x14ac:dyDescent="0.2">
      <c r="AU6571" s="201">
        <v>0.65690000000000004</v>
      </c>
    </row>
    <row r="6572" spans="47:47" x14ac:dyDescent="0.2">
      <c r="AU6572" s="201">
        <v>0.65700000000000003</v>
      </c>
    </row>
    <row r="6573" spans="47:47" x14ac:dyDescent="0.2">
      <c r="AU6573" s="201">
        <v>0.65710000000000002</v>
      </c>
    </row>
    <row r="6574" spans="47:47" x14ac:dyDescent="0.2">
      <c r="AU6574" s="201">
        <v>0.65720000000000001</v>
      </c>
    </row>
    <row r="6575" spans="47:47" x14ac:dyDescent="0.2">
      <c r="AU6575" s="201">
        <v>0.6573</v>
      </c>
    </row>
    <row r="6576" spans="47:47" x14ac:dyDescent="0.2">
      <c r="AU6576" s="201">
        <v>0.65739999999999998</v>
      </c>
    </row>
    <row r="6577" spans="47:47" x14ac:dyDescent="0.2">
      <c r="AU6577" s="201">
        <v>0.65749999999999997</v>
      </c>
    </row>
    <row r="6578" spans="47:47" x14ac:dyDescent="0.2">
      <c r="AU6578" s="201">
        <v>0.65759999999999996</v>
      </c>
    </row>
    <row r="6579" spans="47:47" x14ac:dyDescent="0.2">
      <c r="AU6579" s="201">
        <v>0.65769999999999995</v>
      </c>
    </row>
    <row r="6580" spans="47:47" x14ac:dyDescent="0.2">
      <c r="AU6580" s="201">
        <v>0.65780000000000005</v>
      </c>
    </row>
    <row r="6581" spans="47:47" x14ac:dyDescent="0.2">
      <c r="AU6581" s="201">
        <v>0.65790000000000004</v>
      </c>
    </row>
    <row r="6582" spans="47:47" x14ac:dyDescent="0.2">
      <c r="AU6582" s="201">
        <v>0.65800000000000003</v>
      </c>
    </row>
    <row r="6583" spans="47:47" x14ac:dyDescent="0.2">
      <c r="AU6583" s="201">
        <v>0.65810000000000002</v>
      </c>
    </row>
    <row r="6584" spans="47:47" x14ac:dyDescent="0.2">
      <c r="AU6584" s="201">
        <v>0.65820000000000001</v>
      </c>
    </row>
    <row r="6585" spans="47:47" x14ac:dyDescent="0.2">
      <c r="AU6585" s="201">
        <v>0.6583</v>
      </c>
    </row>
    <row r="6586" spans="47:47" x14ac:dyDescent="0.2">
      <c r="AU6586" s="201">
        <v>0.65839999999999999</v>
      </c>
    </row>
    <row r="6587" spans="47:47" x14ac:dyDescent="0.2">
      <c r="AU6587" s="201">
        <v>0.65849999999999997</v>
      </c>
    </row>
    <row r="6588" spans="47:47" x14ac:dyDescent="0.2">
      <c r="AU6588" s="201">
        <v>0.65859999999999996</v>
      </c>
    </row>
    <row r="6589" spans="47:47" x14ac:dyDescent="0.2">
      <c r="AU6589" s="201">
        <v>0.65869999999999995</v>
      </c>
    </row>
    <row r="6590" spans="47:47" x14ac:dyDescent="0.2">
      <c r="AU6590" s="201">
        <v>0.65880000000000005</v>
      </c>
    </row>
    <row r="6591" spans="47:47" x14ac:dyDescent="0.2">
      <c r="AU6591" s="201">
        <v>0.65890000000000004</v>
      </c>
    </row>
    <row r="6592" spans="47:47" x14ac:dyDescent="0.2">
      <c r="AU6592" s="201">
        <v>0.65900000000000003</v>
      </c>
    </row>
    <row r="6593" spans="47:47" x14ac:dyDescent="0.2">
      <c r="AU6593" s="201">
        <v>0.65910000000000002</v>
      </c>
    </row>
    <row r="6594" spans="47:47" x14ac:dyDescent="0.2">
      <c r="AU6594" s="201">
        <v>0.65920000000000001</v>
      </c>
    </row>
    <row r="6595" spans="47:47" x14ac:dyDescent="0.2">
      <c r="AU6595" s="201">
        <v>0.6593</v>
      </c>
    </row>
    <row r="6596" spans="47:47" x14ac:dyDescent="0.2">
      <c r="AU6596" s="201">
        <v>0.65939999999999999</v>
      </c>
    </row>
    <row r="6597" spans="47:47" x14ac:dyDescent="0.2">
      <c r="AU6597" s="201">
        <v>0.65949999999999998</v>
      </c>
    </row>
    <row r="6598" spans="47:47" x14ac:dyDescent="0.2">
      <c r="AU6598" s="201">
        <v>0.65959999999999996</v>
      </c>
    </row>
    <row r="6599" spans="47:47" x14ac:dyDescent="0.2">
      <c r="AU6599" s="201">
        <v>0.65969999999999995</v>
      </c>
    </row>
    <row r="6600" spans="47:47" x14ac:dyDescent="0.2">
      <c r="AU6600" s="201">
        <v>0.65980000000000005</v>
      </c>
    </row>
    <row r="6601" spans="47:47" x14ac:dyDescent="0.2">
      <c r="AU6601" s="201">
        <v>0.65990000000000004</v>
      </c>
    </row>
    <row r="6602" spans="47:47" x14ac:dyDescent="0.2">
      <c r="AU6602" s="201">
        <v>0.66</v>
      </c>
    </row>
    <row r="6603" spans="47:47" x14ac:dyDescent="0.2">
      <c r="AU6603" s="201">
        <v>0.66010000000000002</v>
      </c>
    </row>
    <row r="6604" spans="47:47" x14ac:dyDescent="0.2">
      <c r="AU6604" s="201">
        <v>0.66020000000000001</v>
      </c>
    </row>
    <row r="6605" spans="47:47" x14ac:dyDescent="0.2">
      <c r="AU6605" s="201">
        <v>0.6603</v>
      </c>
    </row>
    <row r="6606" spans="47:47" x14ac:dyDescent="0.2">
      <c r="AU6606" s="201">
        <v>0.66039999999999999</v>
      </c>
    </row>
    <row r="6607" spans="47:47" x14ac:dyDescent="0.2">
      <c r="AU6607" s="201">
        <v>0.66049999999999998</v>
      </c>
    </row>
    <row r="6608" spans="47:47" x14ac:dyDescent="0.2">
      <c r="AU6608" s="201">
        <v>0.66059999999999997</v>
      </c>
    </row>
    <row r="6609" spans="47:47" x14ac:dyDescent="0.2">
      <c r="AU6609" s="201">
        <v>0.66069999999999995</v>
      </c>
    </row>
    <row r="6610" spans="47:47" x14ac:dyDescent="0.2">
      <c r="AU6610" s="201">
        <v>0.66080000000000005</v>
      </c>
    </row>
    <row r="6611" spans="47:47" x14ac:dyDescent="0.2">
      <c r="AU6611" s="201">
        <v>0.66090000000000004</v>
      </c>
    </row>
    <row r="6612" spans="47:47" x14ac:dyDescent="0.2">
      <c r="AU6612" s="201">
        <v>0.66100000000000003</v>
      </c>
    </row>
    <row r="6613" spans="47:47" x14ac:dyDescent="0.2">
      <c r="AU6613" s="201">
        <v>0.66110000000000002</v>
      </c>
    </row>
    <row r="6614" spans="47:47" x14ac:dyDescent="0.2">
      <c r="AU6614" s="201">
        <v>0.66120000000000001</v>
      </c>
    </row>
    <row r="6615" spans="47:47" x14ac:dyDescent="0.2">
      <c r="AU6615" s="201">
        <v>0.6613</v>
      </c>
    </row>
    <row r="6616" spans="47:47" x14ac:dyDescent="0.2">
      <c r="AU6616" s="201">
        <v>0.66139999999999999</v>
      </c>
    </row>
    <row r="6617" spans="47:47" x14ac:dyDescent="0.2">
      <c r="AU6617" s="201">
        <v>0.66149999999999998</v>
      </c>
    </row>
    <row r="6618" spans="47:47" x14ac:dyDescent="0.2">
      <c r="AU6618" s="201">
        <v>0.66159999999999997</v>
      </c>
    </row>
    <row r="6619" spans="47:47" x14ac:dyDescent="0.2">
      <c r="AU6619" s="201">
        <v>0.66169999999999995</v>
      </c>
    </row>
    <row r="6620" spans="47:47" x14ac:dyDescent="0.2">
      <c r="AU6620" s="201">
        <v>0.66180000000000005</v>
      </c>
    </row>
    <row r="6621" spans="47:47" x14ac:dyDescent="0.2">
      <c r="AU6621" s="201">
        <v>0.66190000000000004</v>
      </c>
    </row>
    <row r="6622" spans="47:47" x14ac:dyDescent="0.2">
      <c r="AU6622" s="201">
        <v>0.66200000000000003</v>
      </c>
    </row>
    <row r="6623" spans="47:47" x14ac:dyDescent="0.2">
      <c r="AU6623" s="201">
        <v>0.66210000000000002</v>
      </c>
    </row>
    <row r="6624" spans="47:47" x14ac:dyDescent="0.2">
      <c r="AU6624" s="201">
        <v>0.66220000000000001</v>
      </c>
    </row>
    <row r="6625" spans="47:47" x14ac:dyDescent="0.2">
      <c r="AU6625" s="201">
        <v>0.6623</v>
      </c>
    </row>
    <row r="6626" spans="47:47" x14ac:dyDescent="0.2">
      <c r="AU6626" s="201">
        <v>0.66239999999999999</v>
      </c>
    </row>
    <row r="6627" spans="47:47" x14ac:dyDescent="0.2">
      <c r="AU6627" s="201">
        <v>0.66249999999999998</v>
      </c>
    </row>
    <row r="6628" spans="47:47" x14ac:dyDescent="0.2">
      <c r="AU6628" s="201">
        <v>0.66259999999999997</v>
      </c>
    </row>
    <row r="6629" spans="47:47" x14ac:dyDescent="0.2">
      <c r="AU6629" s="201">
        <v>0.66269999999999996</v>
      </c>
    </row>
    <row r="6630" spans="47:47" x14ac:dyDescent="0.2">
      <c r="AU6630" s="201">
        <v>0.66279999999999994</v>
      </c>
    </row>
    <row r="6631" spans="47:47" x14ac:dyDescent="0.2">
      <c r="AU6631" s="201">
        <v>0.66290000000000004</v>
      </c>
    </row>
    <row r="6632" spans="47:47" x14ac:dyDescent="0.2">
      <c r="AU6632" s="201">
        <v>0.66300000000000003</v>
      </c>
    </row>
    <row r="6633" spans="47:47" x14ac:dyDescent="0.2">
      <c r="AU6633" s="201">
        <v>0.66310000000000002</v>
      </c>
    </row>
    <row r="6634" spans="47:47" x14ac:dyDescent="0.2">
      <c r="AU6634" s="201">
        <v>0.66320000000000001</v>
      </c>
    </row>
    <row r="6635" spans="47:47" x14ac:dyDescent="0.2">
      <c r="AU6635" s="201">
        <v>0.6633</v>
      </c>
    </row>
    <row r="6636" spans="47:47" x14ac:dyDescent="0.2">
      <c r="AU6636" s="201">
        <v>0.66339999999999999</v>
      </c>
    </row>
    <row r="6637" spans="47:47" x14ac:dyDescent="0.2">
      <c r="AU6637" s="201">
        <v>0.66349999999999998</v>
      </c>
    </row>
    <row r="6638" spans="47:47" x14ac:dyDescent="0.2">
      <c r="AU6638" s="201">
        <v>0.66359999999999997</v>
      </c>
    </row>
    <row r="6639" spans="47:47" x14ac:dyDescent="0.2">
      <c r="AU6639" s="201">
        <v>0.66369999999999996</v>
      </c>
    </row>
    <row r="6640" spans="47:47" x14ac:dyDescent="0.2">
      <c r="AU6640" s="201">
        <v>0.66379999999999995</v>
      </c>
    </row>
    <row r="6641" spans="47:47" x14ac:dyDescent="0.2">
      <c r="AU6641" s="201">
        <v>0.66390000000000005</v>
      </c>
    </row>
    <row r="6642" spans="47:47" x14ac:dyDescent="0.2">
      <c r="AU6642" s="201">
        <v>0.66400000000000003</v>
      </c>
    </row>
    <row r="6643" spans="47:47" x14ac:dyDescent="0.2">
      <c r="AU6643" s="201">
        <v>0.66410000000000002</v>
      </c>
    </row>
    <row r="6644" spans="47:47" x14ac:dyDescent="0.2">
      <c r="AU6644" s="201">
        <v>0.66420000000000001</v>
      </c>
    </row>
    <row r="6645" spans="47:47" x14ac:dyDescent="0.2">
      <c r="AU6645" s="201">
        <v>0.6643</v>
      </c>
    </row>
    <row r="6646" spans="47:47" x14ac:dyDescent="0.2">
      <c r="AU6646" s="201">
        <v>0.66439999999999999</v>
      </c>
    </row>
    <row r="6647" spans="47:47" x14ac:dyDescent="0.2">
      <c r="AU6647" s="201">
        <v>0.66449999999999998</v>
      </c>
    </row>
    <row r="6648" spans="47:47" x14ac:dyDescent="0.2">
      <c r="AU6648" s="201">
        <v>0.66459999999999997</v>
      </c>
    </row>
    <row r="6649" spans="47:47" x14ac:dyDescent="0.2">
      <c r="AU6649" s="201">
        <v>0.66469999999999996</v>
      </c>
    </row>
    <row r="6650" spans="47:47" x14ac:dyDescent="0.2">
      <c r="AU6650" s="201">
        <v>0.66479999999999995</v>
      </c>
    </row>
    <row r="6651" spans="47:47" x14ac:dyDescent="0.2">
      <c r="AU6651" s="201">
        <v>0.66490000000000005</v>
      </c>
    </row>
    <row r="6652" spans="47:47" x14ac:dyDescent="0.2">
      <c r="AU6652" s="201">
        <v>0.66500000000000004</v>
      </c>
    </row>
    <row r="6653" spans="47:47" x14ac:dyDescent="0.2">
      <c r="AU6653" s="201">
        <v>0.66510000000000002</v>
      </c>
    </row>
    <row r="6654" spans="47:47" x14ac:dyDescent="0.2">
      <c r="AU6654" s="201">
        <v>0.66520000000000001</v>
      </c>
    </row>
    <row r="6655" spans="47:47" x14ac:dyDescent="0.2">
      <c r="AU6655" s="201">
        <v>0.6653</v>
      </c>
    </row>
    <row r="6656" spans="47:47" x14ac:dyDescent="0.2">
      <c r="AU6656" s="201">
        <v>0.66539999999999999</v>
      </c>
    </row>
    <row r="6657" spans="47:47" x14ac:dyDescent="0.2">
      <c r="AU6657" s="201">
        <v>0.66549999999999998</v>
      </c>
    </row>
    <row r="6658" spans="47:47" x14ac:dyDescent="0.2">
      <c r="AU6658" s="201">
        <v>0.66559999999999997</v>
      </c>
    </row>
    <row r="6659" spans="47:47" x14ac:dyDescent="0.2">
      <c r="AU6659" s="201">
        <v>0.66569999999999996</v>
      </c>
    </row>
    <row r="6660" spans="47:47" x14ac:dyDescent="0.2">
      <c r="AU6660" s="201">
        <v>0.66579999999999995</v>
      </c>
    </row>
    <row r="6661" spans="47:47" x14ac:dyDescent="0.2">
      <c r="AU6661" s="201">
        <v>0.66590000000000005</v>
      </c>
    </row>
    <row r="6662" spans="47:47" x14ac:dyDescent="0.2">
      <c r="AU6662" s="201">
        <v>0.66600000000000004</v>
      </c>
    </row>
    <row r="6663" spans="47:47" x14ac:dyDescent="0.2">
      <c r="AU6663" s="201">
        <v>0.66610000000000003</v>
      </c>
    </row>
    <row r="6664" spans="47:47" x14ac:dyDescent="0.2">
      <c r="AU6664" s="201">
        <v>0.66620000000000001</v>
      </c>
    </row>
    <row r="6665" spans="47:47" x14ac:dyDescent="0.2">
      <c r="AU6665" s="201">
        <v>0.6663</v>
      </c>
    </row>
    <row r="6666" spans="47:47" x14ac:dyDescent="0.2">
      <c r="AU6666" s="201">
        <v>0.66639999999999999</v>
      </c>
    </row>
    <row r="6667" spans="47:47" x14ac:dyDescent="0.2">
      <c r="AU6667" s="201">
        <v>0.66649999999999998</v>
      </c>
    </row>
    <row r="6668" spans="47:47" x14ac:dyDescent="0.2">
      <c r="AU6668" s="201">
        <v>0.66659999999999997</v>
      </c>
    </row>
    <row r="6669" spans="47:47" x14ac:dyDescent="0.2">
      <c r="AU6669" s="201">
        <v>0.66669999999999996</v>
      </c>
    </row>
    <row r="6670" spans="47:47" x14ac:dyDescent="0.2">
      <c r="AU6670" s="201">
        <v>0.66679999999999995</v>
      </c>
    </row>
    <row r="6671" spans="47:47" x14ac:dyDescent="0.2">
      <c r="AU6671" s="201">
        <v>0.66690000000000005</v>
      </c>
    </row>
    <row r="6672" spans="47:47" x14ac:dyDescent="0.2">
      <c r="AU6672" s="201">
        <v>0.66700000000000004</v>
      </c>
    </row>
    <row r="6673" spans="47:47" x14ac:dyDescent="0.2">
      <c r="AU6673" s="201">
        <v>0.66710000000000003</v>
      </c>
    </row>
    <row r="6674" spans="47:47" x14ac:dyDescent="0.2">
      <c r="AU6674" s="201">
        <v>0.66720000000000002</v>
      </c>
    </row>
    <row r="6675" spans="47:47" x14ac:dyDescent="0.2">
      <c r="AU6675" s="201">
        <v>0.6673</v>
      </c>
    </row>
    <row r="6676" spans="47:47" x14ac:dyDescent="0.2">
      <c r="AU6676" s="201">
        <v>0.66739999999999999</v>
      </c>
    </row>
    <row r="6677" spans="47:47" x14ac:dyDescent="0.2">
      <c r="AU6677" s="201">
        <v>0.66749999999999998</v>
      </c>
    </row>
    <row r="6678" spans="47:47" x14ac:dyDescent="0.2">
      <c r="AU6678" s="201">
        <v>0.66759999999999997</v>
      </c>
    </row>
    <row r="6679" spans="47:47" x14ac:dyDescent="0.2">
      <c r="AU6679" s="201">
        <v>0.66769999999999996</v>
      </c>
    </row>
    <row r="6680" spans="47:47" x14ac:dyDescent="0.2">
      <c r="AU6680" s="201">
        <v>0.66779999999999995</v>
      </c>
    </row>
    <row r="6681" spans="47:47" x14ac:dyDescent="0.2">
      <c r="AU6681" s="201">
        <v>0.66790000000000005</v>
      </c>
    </row>
    <row r="6682" spans="47:47" x14ac:dyDescent="0.2">
      <c r="AU6682" s="201">
        <v>0.66800000000000004</v>
      </c>
    </row>
    <row r="6683" spans="47:47" x14ac:dyDescent="0.2">
      <c r="AU6683" s="201">
        <v>0.66810000000000003</v>
      </c>
    </row>
    <row r="6684" spans="47:47" x14ac:dyDescent="0.2">
      <c r="AU6684" s="201">
        <v>0.66820000000000002</v>
      </c>
    </row>
    <row r="6685" spans="47:47" x14ac:dyDescent="0.2">
      <c r="AU6685" s="201">
        <v>0.66830000000000001</v>
      </c>
    </row>
    <row r="6686" spans="47:47" x14ac:dyDescent="0.2">
      <c r="AU6686" s="201">
        <v>0.66839999999999999</v>
      </c>
    </row>
    <row r="6687" spans="47:47" x14ac:dyDescent="0.2">
      <c r="AU6687" s="201">
        <v>0.66849999999999998</v>
      </c>
    </row>
    <row r="6688" spans="47:47" x14ac:dyDescent="0.2">
      <c r="AU6688" s="201">
        <v>0.66859999999999997</v>
      </c>
    </row>
    <row r="6689" spans="47:47" x14ac:dyDescent="0.2">
      <c r="AU6689" s="201">
        <v>0.66869999999999996</v>
      </c>
    </row>
    <row r="6690" spans="47:47" x14ac:dyDescent="0.2">
      <c r="AU6690" s="201">
        <v>0.66879999999999995</v>
      </c>
    </row>
    <row r="6691" spans="47:47" x14ac:dyDescent="0.2">
      <c r="AU6691" s="201">
        <v>0.66890000000000005</v>
      </c>
    </row>
    <row r="6692" spans="47:47" x14ac:dyDescent="0.2">
      <c r="AU6692" s="201">
        <v>0.66900000000000004</v>
      </c>
    </row>
    <row r="6693" spans="47:47" x14ac:dyDescent="0.2">
      <c r="AU6693" s="201">
        <v>0.66910000000000003</v>
      </c>
    </row>
    <row r="6694" spans="47:47" x14ac:dyDescent="0.2">
      <c r="AU6694" s="201">
        <v>0.66920000000000002</v>
      </c>
    </row>
    <row r="6695" spans="47:47" x14ac:dyDescent="0.2">
      <c r="AU6695" s="201">
        <v>0.66930000000000001</v>
      </c>
    </row>
    <row r="6696" spans="47:47" x14ac:dyDescent="0.2">
      <c r="AU6696" s="201">
        <v>0.6694</v>
      </c>
    </row>
    <row r="6697" spans="47:47" x14ac:dyDescent="0.2">
      <c r="AU6697" s="201">
        <v>0.66949999999999998</v>
      </c>
    </row>
    <row r="6698" spans="47:47" x14ac:dyDescent="0.2">
      <c r="AU6698" s="201">
        <v>0.66959999999999997</v>
      </c>
    </row>
    <row r="6699" spans="47:47" x14ac:dyDescent="0.2">
      <c r="AU6699" s="201">
        <v>0.66969999999999996</v>
      </c>
    </row>
    <row r="6700" spans="47:47" x14ac:dyDescent="0.2">
      <c r="AU6700" s="201">
        <v>0.66979999999999995</v>
      </c>
    </row>
    <row r="6701" spans="47:47" x14ac:dyDescent="0.2">
      <c r="AU6701" s="201">
        <v>0.66990000000000005</v>
      </c>
    </row>
    <row r="6702" spans="47:47" x14ac:dyDescent="0.2">
      <c r="AU6702" s="201">
        <v>0.67</v>
      </c>
    </row>
    <row r="6703" spans="47:47" x14ac:dyDescent="0.2">
      <c r="AU6703" s="201">
        <v>0.67010000000000003</v>
      </c>
    </row>
    <row r="6704" spans="47:47" x14ac:dyDescent="0.2">
      <c r="AU6704" s="201">
        <v>0.67020000000000002</v>
      </c>
    </row>
    <row r="6705" spans="47:47" x14ac:dyDescent="0.2">
      <c r="AU6705" s="201">
        <v>0.67030000000000001</v>
      </c>
    </row>
    <row r="6706" spans="47:47" x14ac:dyDescent="0.2">
      <c r="AU6706" s="201">
        <v>0.6704</v>
      </c>
    </row>
    <row r="6707" spans="47:47" x14ac:dyDescent="0.2">
      <c r="AU6707" s="201">
        <v>0.67049999999999998</v>
      </c>
    </row>
    <row r="6708" spans="47:47" x14ac:dyDescent="0.2">
      <c r="AU6708" s="201">
        <v>0.67059999999999997</v>
      </c>
    </row>
    <row r="6709" spans="47:47" x14ac:dyDescent="0.2">
      <c r="AU6709" s="201">
        <v>0.67069999999999996</v>
      </c>
    </row>
    <row r="6710" spans="47:47" x14ac:dyDescent="0.2">
      <c r="AU6710" s="201">
        <v>0.67079999999999995</v>
      </c>
    </row>
    <row r="6711" spans="47:47" x14ac:dyDescent="0.2">
      <c r="AU6711" s="201">
        <v>0.67090000000000005</v>
      </c>
    </row>
    <row r="6712" spans="47:47" x14ac:dyDescent="0.2">
      <c r="AU6712" s="201">
        <v>0.67100000000000004</v>
      </c>
    </row>
    <row r="6713" spans="47:47" x14ac:dyDescent="0.2">
      <c r="AU6713" s="201">
        <v>0.67110000000000003</v>
      </c>
    </row>
    <row r="6714" spans="47:47" x14ac:dyDescent="0.2">
      <c r="AU6714" s="201">
        <v>0.67120000000000002</v>
      </c>
    </row>
    <row r="6715" spans="47:47" x14ac:dyDescent="0.2">
      <c r="AU6715" s="201">
        <v>0.67130000000000001</v>
      </c>
    </row>
    <row r="6716" spans="47:47" x14ac:dyDescent="0.2">
      <c r="AU6716" s="201">
        <v>0.6714</v>
      </c>
    </row>
    <row r="6717" spans="47:47" x14ac:dyDescent="0.2">
      <c r="AU6717" s="201">
        <v>0.67149999999999999</v>
      </c>
    </row>
    <row r="6718" spans="47:47" x14ac:dyDescent="0.2">
      <c r="AU6718" s="201">
        <v>0.67159999999999997</v>
      </c>
    </row>
    <row r="6719" spans="47:47" x14ac:dyDescent="0.2">
      <c r="AU6719" s="201">
        <v>0.67169999999999996</v>
      </c>
    </row>
    <row r="6720" spans="47:47" x14ac:dyDescent="0.2">
      <c r="AU6720" s="201">
        <v>0.67179999999999995</v>
      </c>
    </row>
    <row r="6721" spans="47:47" x14ac:dyDescent="0.2">
      <c r="AU6721" s="201">
        <v>0.67190000000000005</v>
      </c>
    </row>
    <row r="6722" spans="47:47" x14ac:dyDescent="0.2">
      <c r="AU6722" s="201">
        <v>0.67200000000000004</v>
      </c>
    </row>
    <row r="6723" spans="47:47" x14ac:dyDescent="0.2">
      <c r="AU6723" s="201">
        <v>0.67210000000000003</v>
      </c>
    </row>
    <row r="6724" spans="47:47" x14ac:dyDescent="0.2">
      <c r="AU6724" s="201">
        <v>0.67220000000000002</v>
      </c>
    </row>
    <row r="6725" spans="47:47" x14ac:dyDescent="0.2">
      <c r="AU6725" s="201">
        <v>0.67230000000000001</v>
      </c>
    </row>
    <row r="6726" spans="47:47" x14ac:dyDescent="0.2">
      <c r="AU6726" s="201">
        <v>0.6724</v>
      </c>
    </row>
    <row r="6727" spans="47:47" x14ac:dyDescent="0.2">
      <c r="AU6727" s="201">
        <v>0.67249999999999999</v>
      </c>
    </row>
    <row r="6728" spans="47:47" x14ac:dyDescent="0.2">
      <c r="AU6728" s="201">
        <v>0.67259999999999998</v>
      </c>
    </row>
    <row r="6729" spans="47:47" x14ac:dyDescent="0.2">
      <c r="AU6729" s="201">
        <v>0.67269999999999996</v>
      </c>
    </row>
    <row r="6730" spans="47:47" x14ac:dyDescent="0.2">
      <c r="AU6730" s="201">
        <v>0.67279999999999995</v>
      </c>
    </row>
    <row r="6731" spans="47:47" x14ac:dyDescent="0.2">
      <c r="AU6731" s="201">
        <v>0.67290000000000005</v>
      </c>
    </row>
    <row r="6732" spans="47:47" x14ac:dyDescent="0.2">
      <c r="AU6732" s="201">
        <v>0.67300000000000004</v>
      </c>
    </row>
    <row r="6733" spans="47:47" x14ac:dyDescent="0.2">
      <c r="AU6733" s="201">
        <v>0.67310000000000003</v>
      </c>
    </row>
    <row r="6734" spans="47:47" x14ac:dyDescent="0.2">
      <c r="AU6734" s="201">
        <v>0.67320000000000002</v>
      </c>
    </row>
    <row r="6735" spans="47:47" x14ac:dyDescent="0.2">
      <c r="AU6735" s="201">
        <v>0.67330000000000001</v>
      </c>
    </row>
    <row r="6736" spans="47:47" x14ac:dyDescent="0.2">
      <c r="AU6736" s="201">
        <v>0.6734</v>
      </c>
    </row>
    <row r="6737" spans="47:47" x14ac:dyDescent="0.2">
      <c r="AU6737" s="201">
        <v>0.67349999999999999</v>
      </c>
    </row>
    <row r="6738" spans="47:47" x14ac:dyDescent="0.2">
      <c r="AU6738" s="201">
        <v>0.67359999999999998</v>
      </c>
    </row>
    <row r="6739" spans="47:47" x14ac:dyDescent="0.2">
      <c r="AU6739" s="201">
        <v>0.67369999999999997</v>
      </c>
    </row>
    <row r="6740" spans="47:47" x14ac:dyDescent="0.2">
      <c r="AU6740" s="201">
        <v>0.67379999999999995</v>
      </c>
    </row>
    <row r="6741" spans="47:47" x14ac:dyDescent="0.2">
      <c r="AU6741" s="201">
        <v>0.67390000000000005</v>
      </c>
    </row>
    <row r="6742" spans="47:47" x14ac:dyDescent="0.2">
      <c r="AU6742" s="201">
        <v>0.67400000000000004</v>
      </c>
    </row>
    <row r="6743" spans="47:47" x14ac:dyDescent="0.2">
      <c r="AU6743" s="201">
        <v>0.67410000000000003</v>
      </c>
    </row>
    <row r="6744" spans="47:47" x14ac:dyDescent="0.2">
      <c r="AU6744" s="201">
        <v>0.67420000000000002</v>
      </c>
    </row>
    <row r="6745" spans="47:47" x14ac:dyDescent="0.2">
      <c r="AU6745" s="201">
        <v>0.67430000000000001</v>
      </c>
    </row>
    <row r="6746" spans="47:47" x14ac:dyDescent="0.2">
      <c r="AU6746" s="201">
        <v>0.6744</v>
      </c>
    </row>
    <row r="6747" spans="47:47" x14ac:dyDescent="0.2">
      <c r="AU6747" s="201">
        <v>0.67449999999999999</v>
      </c>
    </row>
    <row r="6748" spans="47:47" x14ac:dyDescent="0.2">
      <c r="AU6748" s="201">
        <v>0.67459999999999998</v>
      </c>
    </row>
    <row r="6749" spans="47:47" x14ac:dyDescent="0.2">
      <c r="AU6749" s="201">
        <v>0.67469999999999997</v>
      </c>
    </row>
    <row r="6750" spans="47:47" x14ac:dyDescent="0.2">
      <c r="AU6750" s="201">
        <v>0.67479999999999996</v>
      </c>
    </row>
    <row r="6751" spans="47:47" x14ac:dyDescent="0.2">
      <c r="AU6751" s="201">
        <v>0.67490000000000006</v>
      </c>
    </row>
    <row r="6752" spans="47:47" x14ac:dyDescent="0.2">
      <c r="AU6752" s="201">
        <v>0.67500000000000004</v>
      </c>
    </row>
    <row r="6753" spans="47:47" x14ac:dyDescent="0.2">
      <c r="AU6753" s="201">
        <v>0.67510000000000003</v>
      </c>
    </row>
    <row r="6754" spans="47:47" x14ac:dyDescent="0.2">
      <c r="AU6754" s="201">
        <v>0.67520000000000002</v>
      </c>
    </row>
    <row r="6755" spans="47:47" x14ac:dyDescent="0.2">
      <c r="AU6755" s="201">
        <v>0.67530000000000001</v>
      </c>
    </row>
    <row r="6756" spans="47:47" x14ac:dyDescent="0.2">
      <c r="AU6756" s="201">
        <v>0.6754</v>
      </c>
    </row>
    <row r="6757" spans="47:47" x14ac:dyDescent="0.2">
      <c r="AU6757" s="201">
        <v>0.67549999999999999</v>
      </c>
    </row>
    <row r="6758" spans="47:47" x14ac:dyDescent="0.2">
      <c r="AU6758" s="201">
        <v>0.67559999999999998</v>
      </c>
    </row>
    <row r="6759" spans="47:47" x14ac:dyDescent="0.2">
      <c r="AU6759" s="201">
        <v>0.67569999999999997</v>
      </c>
    </row>
    <row r="6760" spans="47:47" x14ac:dyDescent="0.2">
      <c r="AU6760" s="201">
        <v>0.67579999999999996</v>
      </c>
    </row>
    <row r="6761" spans="47:47" x14ac:dyDescent="0.2">
      <c r="AU6761" s="201">
        <v>0.67589999999999995</v>
      </c>
    </row>
    <row r="6762" spans="47:47" x14ac:dyDescent="0.2">
      <c r="AU6762" s="201">
        <v>0.67600000000000005</v>
      </c>
    </row>
    <row r="6763" spans="47:47" x14ac:dyDescent="0.2">
      <c r="AU6763" s="201">
        <v>0.67610000000000003</v>
      </c>
    </row>
    <row r="6764" spans="47:47" x14ac:dyDescent="0.2">
      <c r="AU6764" s="201">
        <v>0.67620000000000002</v>
      </c>
    </row>
    <row r="6765" spans="47:47" x14ac:dyDescent="0.2">
      <c r="AU6765" s="201">
        <v>0.67630000000000001</v>
      </c>
    </row>
    <row r="6766" spans="47:47" x14ac:dyDescent="0.2">
      <c r="AU6766" s="201">
        <v>0.6764</v>
      </c>
    </row>
    <row r="6767" spans="47:47" x14ac:dyDescent="0.2">
      <c r="AU6767" s="201">
        <v>0.67649999999999999</v>
      </c>
    </row>
    <row r="6768" spans="47:47" x14ac:dyDescent="0.2">
      <c r="AU6768" s="201">
        <v>0.67659999999999998</v>
      </c>
    </row>
    <row r="6769" spans="47:47" x14ac:dyDescent="0.2">
      <c r="AU6769" s="201">
        <v>0.67669999999999997</v>
      </c>
    </row>
    <row r="6770" spans="47:47" x14ac:dyDescent="0.2">
      <c r="AU6770" s="201">
        <v>0.67679999999999996</v>
      </c>
    </row>
    <row r="6771" spans="47:47" x14ac:dyDescent="0.2">
      <c r="AU6771" s="201">
        <v>0.67689999999999995</v>
      </c>
    </row>
    <row r="6772" spans="47:47" x14ac:dyDescent="0.2">
      <c r="AU6772" s="201">
        <v>0.67700000000000005</v>
      </c>
    </row>
    <row r="6773" spans="47:47" x14ac:dyDescent="0.2">
      <c r="AU6773" s="201">
        <v>0.67710000000000004</v>
      </c>
    </row>
    <row r="6774" spans="47:47" x14ac:dyDescent="0.2">
      <c r="AU6774" s="201">
        <v>0.67720000000000002</v>
      </c>
    </row>
    <row r="6775" spans="47:47" x14ac:dyDescent="0.2">
      <c r="AU6775" s="201">
        <v>0.67730000000000001</v>
      </c>
    </row>
    <row r="6776" spans="47:47" x14ac:dyDescent="0.2">
      <c r="AU6776" s="201">
        <v>0.6774</v>
      </c>
    </row>
    <row r="6777" spans="47:47" x14ac:dyDescent="0.2">
      <c r="AU6777" s="201">
        <v>0.67749999999999999</v>
      </c>
    </row>
    <row r="6778" spans="47:47" x14ac:dyDescent="0.2">
      <c r="AU6778" s="201">
        <v>0.67759999999999998</v>
      </c>
    </row>
    <row r="6779" spans="47:47" x14ac:dyDescent="0.2">
      <c r="AU6779" s="201">
        <v>0.67769999999999997</v>
      </c>
    </row>
    <row r="6780" spans="47:47" x14ac:dyDescent="0.2">
      <c r="AU6780" s="201">
        <v>0.67779999999999996</v>
      </c>
    </row>
    <row r="6781" spans="47:47" x14ac:dyDescent="0.2">
      <c r="AU6781" s="201">
        <v>0.67789999999999995</v>
      </c>
    </row>
    <row r="6782" spans="47:47" x14ac:dyDescent="0.2">
      <c r="AU6782" s="201">
        <v>0.67800000000000005</v>
      </c>
    </row>
    <row r="6783" spans="47:47" x14ac:dyDescent="0.2">
      <c r="AU6783" s="201">
        <v>0.67810000000000004</v>
      </c>
    </row>
    <row r="6784" spans="47:47" x14ac:dyDescent="0.2">
      <c r="AU6784" s="201">
        <v>0.67820000000000003</v>
      </c>
    </row>
    <row r="6785" spans="47:47" x14ac:dyDescent="0.2">
      <c r="AU6785" s="201">
        <v>0.67830000000000001</v>
      </c>
    </row>
    <row r="6786" spans="47:47" x14ac:dyDescent="0.2">
      <c r="AU6786" s="201">
        <v>0.6784</v>
      </c>
    </row>
    <row r="6787" spans="47:47" x14ac:dyDescent="0.2">
      <c r="AU6787" s="201">
        <v>0.67849999999999999</v>
      </c>
    </row>
    <row r="6788" spans="47:47" x14ac:dyDescent="0.2">
      <c r="AU6788" s="201">
        <v>0.67859999999999998</v>
      </c>
    </row>
    <row r="6789" spans="47:47" x14ac:dyDescent="0.2">
      <c r="AU6789" s="201">
        <v>0.67869999999999997</v>
      </c>
    </row>
    <row r="6790" spans="47:47" x14ac:dyDescent="0.2">
      <c r="AU6790" s="201">
        <v>0.67879999999999996</v>
      </c>
    </row>
    <row r="6791" spans="47:47" x14ac:dyDescent="0.2">
      <c r="AU6791" s="201">
        <v>0.67889999999999995</v>
      </c>
    </row>
    <row r="6792" spans="47:47" x14ac:dyDescent="0.2">
      <c r="AU6792" s="201">
        <v>0.67900000000000005</v>
      </c>
    </row>
    <row r="6793" spans="47:47" x14ac:dyDescent="0.2">
      <c r="AU6793" s="201">
        <v>0.67910000000000004</v>
      </c>
    </row>
    <row r="6794" spans="47:47" x14ac:dyDescent="0.2">
      <c r="AU6794" s="201">
        <v>0.67920000000000003</v>
      </c>
    </row>
    <row r="6795" spans="47:47" x14ac:dyDescent="0.2">
      <c r="AU6795" s="201">
        <v>0.67930000000000001</v>
      </c>
    </row>
    <row r="6796" spans="47:47" x14ac:dyDescent="0.2">
      <c r="AU6796" s="201">
        <v>0.6794</v>
      </c>
    </row>
    <row r="6797" spans="47:47" x14ac:dyDescent="0.2">
      <c r="AU6797" s="201">
        <v>0.67949999999999999</v>
      </c>
    </row>
    <row r="6798" spans="47:47" x14ac:dyDescent="0.2">
      <c r="AU6798" s="201">
        <v>0.67959999999999998</v>
      </c>
    </row>
    <row r="6799" spans="47:47" x14ac:dyDescent="0.2">
      <c r="AU6799" s="201">
        <v>0.67969999999999997</v>
      </c>
    </row>
    <row r="6800" spans="47:47" x14ac:dyDescent="0.2">
      <c r="AU6800" s="201">
        <v>0.67979999999999996</v>
      </c>
    </row>
    <row r="6801" spans="47:47" x14ac:dyDescent="0.2">
      <c r="AU6801" s="201">
        <v>0.67989999999999995</v>
      </c>
    </row>
    <row r="6802" spans="47:47" x14ac:dyDescent="0.2">
      <c r="AU6802" s="201">
        <v>0.68</v>
      </c>
    </row>
    <row r="6803" spans="47:47" x14ac:dyDescent="0.2">
      <c r="AU6803" s="201">
        <v>0.68010000000000004</v>
      </c>
    </row>
    <row r="6804" spans="47:47" x14ac:dyDescent="0.2">
      <c r="AU6804" s="201">
        <v>0.68020000000000003</v>
      </c>
    </row>
    <row r="6805" spans="47:47" x14ac:dyDescent="0.2">
      <c r="AU6805" s="201">
        <v>0.68030000000000002</v>
      </c>
    </row>
    <row r="6806" spans="47:47" x14ac:dyDescent="0.2">
      <c r="AU6806" s="201">
        <v>0.6804</v>
      </c>
    </row>
    <row r="6807" spans="47:47" x14ac:dyDescent="0.2">
      <c r="AU6807" s="201">
        <v>0.68049999999999999</v>
      </c>
    </row>
    <row r="6808" spans="47:47" x14ac:dyDescent="0.2">
      <c r="AU6808" s="201">
        <v>0.68059999999999998</v>
      </c>
    </row>
    <row r="6809" spans="47:47" x14ac:dyDescent="0.2">
      <c r="AU6809" s="201">
        <v>0.68069999999999997</v>
      </c>
    </row>
    <row r="6810" spans="47:47" x14ac:dyDescent="0.2">
      <c r="AU6810" s="201">
        <v>0.68079999999999996</v>
      </c>
    </row>
    <row r="6811" spans="47:47" x14ac:dyDescent="0.2">
      <c r="AU6811" s="201">
        <v>0.68089999999999995</v>
      </c>
    </row>
    <row r="6812" spans="47:47" x14ac:dyDescent="0.2">
      <c r="AU6812" s="201">
        <v>0.68100000000000005</v>
      </c>
    </row>
    <row r="6813" spans="47:47" x14ac:dyDescent="0.2">
      <c r="AU6813" s="201">
        <v>0.68110000000000004</v>
      </c>
    </row>
    <row r="6814" spans="47:47" x14ac:dyDescent="0.2">
      <c r="AU6814" s="201">
        <v>0.68120000000000003</v>
      </c>
    </row>
    <row r="6815" spans="47:47" x14ac:dyDescent="0.2">
      <c r="AU6815" s="201">
        <v>0.68130000000000002</v>
      </c>
    </row>
    <row r="6816" spans="47:47" x14ac:dyDescent="0.2">
      <c r="AU6816" s="201">
        <v>0.68140000000000001</v>
      </c>
    </row>
    <row r="6817" spans="47:47" x14ac:dyDescent="0.2">
      <c r="AU6817" s="201">
        <v>0.68149999999999999</v>
      </c>
    </row>
    <row r="6818" spans="47:47" x14ac:dyDescent="0.2">
      <c r="AU6818" s="201">
        <v>0.68159999999999998</v>
      </c>
    </row>
    <row r="6819" spans="47:47" x14ac:dyDescent="0.2">
      <c r="AU6819" s="201">
        <v>0.68169999999999997</v>
      </c>
    </row>
    <row r="6820" spans="47:47" x14ac:dyDescent="0.2">
      <c r="AU6820" s="201">
        <v>0.68179999999999996</v>
      </c>
    </row>
    <row r="6821" spans="47:47" x14ac:dyDescent="0.2">
      <c r="AU6821" s="201">
        <v>0.68189999999999995</v>
      </c>
    </row>
    <row r="6822" spans="47:47" x14ac:dyDescent="0.2">
      <c r="AU6822" s="201">
        <v>0.68200000000000005</v>
      </c>
    </row>
    <row r="6823" spans="47:47" x14ac:dyDescent="0.2">
      <c r="AU6823" s="201">
        <v>0.68210000000000004</v>
      </c>
    </row>
    <row r="6824" spans="47:47" x14ac:dyDescent="0.2">
      <c r="AU6824" s="201">
        <v>0.68220000000000003</v>
      </c>
    </row>
    <row r="6825" spans="47:47" x14ac:dyDescent="0.2">
      <c r="AU6825" s="201">
        <v>0.68230000000000002</v>
      </c>
    </row>
    <row r="6826" spans="47:47" x14ac:dyDescent="0.2">
      <c r="AU6826" s="201">
        <v>0.68240000000000001</v>
      </c>
    </row>
    <row r="6827" spans="47:47" x14ac:dyDescent="0.2">
      <c r="AU6827" s="201">
        <v>0.6825</v>
      </c>
    </row>
    <row r="6828" spans="47:47" x14ac:dyDescent="0.2">
      <c r="AU6828" s="201">
        <v>0.68259999999999998</v>
      </c>
    </row>
    <row r="6829" spans="47:47" x14ac:dyDescent="0.2">
      <c r="AU6829" s="201">
        <v>0.68269999999999997</v>
      </c>
    </row>
    <row r="6830" spans="47:47" x14ac:dyDescent="0.2">
      <c r="AU6830" s="201">
        <v>0.68279999999999996</v>
      </c>
    </row>
    <row r="6831" spans="47:47" x14ac:dyDescent="0.2">
      <c r="AU6831" s="201">
        <v>0.68289999999999995</v>
      </c>
    </row>
    <row r="6832" spans="47:47" x14ac:dyDescent="0.2">
      <c r="AU6832" s="201">
        <v>0.68300000000000005</v>
      </c>
    </row>
    <row r="6833" spans="47:47" x14ac:dyDescent="0.2">
      <c r="AU6833" s="201">
        <v>0.68310000000000004</v>
      </c>
    </row>
    <row r="6834" spans="47:47" x14ac:dyDescent="0.2">
      <c r="AU6834" s="201">
        <v>0.68320000000000003</v>
      </c>
    </row>
    <row r="6835" spans="47:47" x14ac:dyDescent="0.2">
      <c r="AU6835" s="201">
        <v>0.68330000000000002</v>
      </c>
    </row>
    <row r="6836" spans="47:47" x14ac:dyDescent="0.2">
      <c r="AU6836" s="201">
        <v>0.68340000000000001</v>
      </c>
    </row>
    <row r="6837" spans="47:47" x14ac:dyDescent="0.2">
      <c r="AU6837" s="201">
        <v>0.6835</v>
      </c>
    </row>
    <row r="6838" spans="47:47" x14ac:dyDescent="0.2">
      <c r="AU6838" s="201">
        <v>0.68359999999999999</v>
      </c>
    </row>
    <row r="6839" spans="47:47" x14ac:dyDescent="0.2">
      <c r="AU6839" s="201">
        <v>0.68369999999999997</v>
      </c>
    </row>
    <row r="6840" spans="47:47" x14ac:dyDescent="0.2">
      <c r="AU6840" s="201">
        <v>0.68379999999999996</v>
      </c>
    </row>
    <row r="6841" spans="47:47" x14ac:dyDescent="0.2">
      <c r="AU6841" s="201">
        <v>0.68389999999999995</v>
      </c>
    </row>
    <row r="6842" spans="47:47" x14ac:dyDescent="0.2">
      <c r="AU6842" s="201">
        <v>0.68400000000000005</v>
      </c>
    </row>
    <row r="6843" spans="47:47" x14ac:dyDescent="0.2">
      <c r="AU6843" s="201">
        <v>0.68410000000000004</v>
      </c>
    </row>
    <row r="6844" spans="47:47" x14ac:dyDescent="0.2">
      <c r="AU6844" s="201">
        <v>0.68420000000000003</v>
      </c>
    </row>
    <row r="6845" spans="47:47" x14ac:dyDescent="0.2">
      <c r="AU6845" s="201">
        <v>0.68430000000000002</v>
      </c>
    </row>
    <row r="6846" spans="47:47" x14ac:dyDescent="0.2">
      <c r="AU6846" s="201">
        <v>0.68440000000000001</v>
      </c>
    </row>
    <row r="6847" spans="47:47" x14ac:dyDescent="0.2">
      <c r="AU6847" s="201">
        <v>0.6845</v>
      </c>
    </row>
    <row r="6848" spans="47:47" x14ac:dyDescent="0.2">
      <c r="AU6848" s="201">
        <v>0.68459999999999999</v>
      </c>
    </row>
    <row r="6849" spans="47:47" x14ac:dyDescent="0.2">
      <c r="AU6849" s="201">
        <v>0.68469999999999998</v>
      </c>
    </row>
    <row r="6850" spans="47:47" x14ac:dyDescent="0.2">
      <c r="AU6850" s="201">
        <v>0.68479999999999996</v>
      </c>
    </row>
    <row r="6851" spans="47:47" x14ac:dyDescent="0.2">
      <c r="AU6851" s="201">
        <v>0.68489999999999995</v>
      </c>
    </row>
    <row r="6852" spans="47:47" x14ac:dyDescent="0.2">
      <c r="AU6852" s="201">
        <v>0.68500000000000005</v>
      </c>
    </row>
    <row r="6853" spans="47:47" x14ac:dyDescent="0.2">
      <c r="AU6853" s="201">
        <v>0.68510000000000004</v>
      </c>
    </row>
    <row r="6854" spans="47:47" x14ac:dyDescent="0.2">
      <c r="AU6854" s="201">
        <v>0.68520000000000003</v>
      </c>
    </row>
    <row r="6855" spans="47:47" x14ac:dyDescent="0.2">
      <c r="AU6855" s="201">
        <v>0.68530000000000002</v>
      </c>
    </row>
    <row r="6856" spans="47:47" x14ac:dyDescent="0.2">
      <c r="AU6856" s="201">
        <v>0.68540000000000001</v>
      </c>
    </row>
    <row r="6857" spans="47:47" x14ac:dyDescent="0.2">
      <c r="AU6857" s="201">
        <v>0.6855</v>
      </c>
    </row>
    <row r="6858" spans="47:47" x14ac:dyDescent="0.2">
      <c r="AU6858" s="201">
        <v>0.68559999999999999</v>
      </c>
    </row>
    <row r="6859" spans="47:47" x14ac:dyDescent="0.2">
      <c r="AU6859" s="201">
        <v>0.68569999999999998</v>
      </c>
    </row>
    <row r="6860" spans="47:47" x14ac:dyDescent="0.2">
      <c r="AU6860" s="201">
        <v>0.68579999999999997</v>
      </c>
    </row>
    <row r="6861" spans="47:47" x14ac:dyDescent="0.2">
      <c r="AU6861" s="201">
        <v>0.68589999999999995</v>
      </c>
    </row>
    <row r="6862" spans="47:47" x14ac:dyDescent="0.2">
      <c r="AU6862" s="201">
        <v>0.68600000000000005</v>
      </c>
    </row>
    <row r="6863" spans="47:47" x14ac:dyDescent="0.2">
      <c r="AU6863" s="201">
        <v>0.68610000000000004</v>
      </c>
    </row>
    <row r="6864" spans="47:47" x14ac:dyDescent="0.2">
      <c r="AU6864" s="201">
        <v>0.68620000000000003</v>
      </c>
    </row>
    <row r="6865" spans="47:47" x14ac:dyDescent="0.2">
      <c r="AU6865" s="201">
        <v>0.68630000000000002</v>
      </c>
    </row>
    <row r="6866" spans="47:47" x14ac:dyDescent="0.2">
      <c r="AU6866" s="201">
        <v>0.68640000000000001</v>
      </c>
    </row>
    <row r="6867" spans="47:47" x14ac:dyDescent="0.2">
      <c r="AU6867" s="201">
        <v>0.6865</v>
      </c>
    </row>
    <row r="6868" spans="47:47" x14ac:dyDescent="0.2">
      <c r="AU6868" s="201">
        <v>0.68659999999999999</v>
      </c>
    </row>
    <row r="6869" spans="47:47" x14ac:dyDescent="0.2">
      <c r="AU6869" s="201">
        <v>0.68669999999999998</v>
      </c>
    </row>
    <row r="6870" spans="47:47" x14ac:dyDescent="0.2">
      <c r="AU6870" s="201">
        <v>0.68679999999999997</v>
      </c>
    </row>
    <row r="6871" spans="47:47" x14ac:dyDescent="0.2">
      <c r="AU6871" s="201">
        <v>0.68689999999999996</v>
      </c>
    </row>
    <row r="6872" spans="47:47" x14ac:dyDescent="0.2">
      <c r="AU6872" s="201">
        <v>0.68700000000000006</v>
      </c>
    </row>
    <row r="6873" spans="47:47" x14ac:dyDescent="0.2">
      <c r="AU6873" s="201">
        <v>0.68710000000000004</v>
      </c>
    </row>
    <row r="6874" spans="47:47" x14ac:dyDescent="0.2">
      <c r="AU6874" s="201">
        <v>0.68720000000000003</v>
      </c>
    </row>
    <row r="6875" spans="47:47" x14ac:dyDescent="0.2">
      <c r="AU6875" s="201">
        <v>0.68730000000000002</v>
      </c>
    </row>
    <row r="6876" spans="47:47" x14ac:dyDescent="0.2">
      <c r="AU6876" s="201">
        <v>0.68740000000000001</v>
      </c>
    </row>
    <row r="6877" spans="47:47" x14ac:dyDescent="0.2">
      <c r="AU6877" s="201">
        <v>0.6875</v>
      </c>
    </row>
    <row r="6878" spans="47:47" x14ac:dyDescent="0.2">
      <c r="AU6878" s="201">
        <v>0.68759999999999999</v>
      </c>
    </row>
    <row r="6879" spans="47:47" x14ac:dyDescent="0.2">
      <c r="AU6879" s="201">
        <v>0.68769999999999998</v>
      </c>
    </row>
    <row r="6880" spans="47:47" x14ac:dyDescent="0.2">
      <c r="AU6880" s="201">
        <v>0.68779999999999997</v>
      </c>
    </row>
    <row r="6881" spans="47:47" x14ac:dyDescent="0.2">
      <c r="AU6881" s="201">
        <v>0.68789999999999996</v>
      </c>
    </row>
    <row r="6882" spans="47:47" x14ac:dyDescent="0.2">
      <c r="AU6882" s="201">
        <v>0.68799999999999994</v>
      </c>
    </row>
    <row r="6883" spans="47:47" x14ac:dyDescent="0.2">
      <c r="AU6883" s="201">
        <v>0.68810000000000004</v>
      </c>
    </row>
    <row r="6884" spans="47:47" x14ac:dyDescent="0.2">
      <c r="AU6884" s="201">
        <v>0.68820000000000003</v>
      </c>
    </row>
    <row r="6885" spans="47:47" x14ac:dyDescent="0.2">
      <c r="AU6885" s="201">
        <v>0.68830000000000002</v>
      </c>
    </row>
    <row r="6886" spans="47:47" x14ac:dyDescent="0.2">
      <c r="AU6886" s="201">
        <v>0.68840000000000001</v>
      </c>
    </row>
    <row r="6887" spans="47:47" x14ac:dyDescent="0.2">
      <c r="AU6887" s="201">
        <v>0.6885</v>
      </c>
    </row>
    <row r="6888" spans="47:47" x14ac:dyDescent="0.2">
      <c r="AU6888" s="201">
        <v>0.68859999999999999</v>
      </c>
    </row>
    <row r="6889" spans="47:47" x14ac:dyDescent="0.2">
      <c r="AU6889" s="201">
        <v>0.68869999999999998</v>
      </c>
    </row>
    <row r="6890" spans="47:47" x14ac:dyDescent="0.2">
      <c r="AU6890" s="201">
        <v>0.68879999999999997</v>
      </c>
    </row>
    <row r="6891" spans="47:47" x14ac:dyDescent="0.2">
      <c r="AU6891" s="201">
        <v>0.68889999999999996</v>
      </c>
    </row>
    <row r="6892" spans="47:47" x14ac:dyDescent="0.2">
      <c r="AU6892" s="201">
        <v>0.68899999999999995</v>
      </c>
    </row>
    <row r="6893" spans="47:47" x14ac:dyDescent="0.2">
      <c r="AU6893" s="201">
        <v>0.68910000000000005</v>
      </c>
    </row>
    <row r="6894" spans="47:47" x14ac:dyDescent="0.2">
      <c r="AU6894" s="201">
        <v>0.68920000000000003</v>
      </c>
    </row>
    <row r="6895" spans="47:47" x14ac:dyDescent="0.2">
      <c r="AU6895" s="201">
        <v>0.68930000000000002</v>
      </c>
    </row>
    <row r="6896" spans="47:47" x14ac:dyDescent="0.2">
      <c r="AU6896" s="201">
        <v>0.68940000000000001</v>
      </c>
    </row>
    <row r="6897" spans="47:47" x14ac:dyDescent="0.2">
      <c r="AU6897" s="201">
        <v>0.6895</v>
      </c>
    </row>
    <row r="6898" spans="47:47" x14ac:dyDescent="0.2">
      <c r="AU6898" s="201">
        <v>0.68959999999999999</v>
      </c>
    </row>
    <row r="6899" spans="47:47" x14ac:dyDescent="0.2">
      <c r="AU6899" s="201">
        <v>0.68969999999999998</v>
      </c>
    </row>
    <row r="6900" spans="47:47" x14ac:dyDescent="0.2">
      <c r="AU6900" s="201">
        <v>0.68979999999999997</v>
      </c>
    </row>
    <row r="6901" spans="47:47" x14ac:dyDescent="0.2">
      <c r="AU6901" s="201">
        <v>0.68989999999999996</v>
      </c>
    </row>
    <row r="6902" spans="47:47" x14ac:dyDescent="0.2">
      <c r="AU6902" s="201">
        <v>0.69</v>
      </c>
    </row>
    <row r="6903" spans="47:47" x14ac:dyDescent="0.2">
      <c r="AU6903" s="201">
        <v>0.69010000000000005</v>
      </c>
    </row>
    <row r="6904" spans="47:47" x14ac:dyDescent="0.2">
      <c r="AU6904" s="201">
        <v>0.69020000000000004</v>
      </c>
    </row>
    <row r="6905" spans="47:47" x14ac:dyDescent="0.2">
      <c r="AU6905" s="201">
        <v>0.69030000000000002</v>
      </c>
    </row>
    <row r="6906" spans="47:47" x14ac:dyDescent="0.2">
      <c r="AU6906" s="201">
        <v>0.69040000000000001</v>
      </c>
    </row>
    <row r="6907" spans="47:47" x14ac:dyDescent="0.2">
      <c r="AU6907" s="201">
        <v>0.6905</v>
      </c>
    </row>
    <row r="6908" spans="47:47" x14ac:dyDescent="0.2">
      <c r="AU6908" s="201">
        <v>0.69059999999999999</v>
      </c>
    </row>
    <row r="6909" spans="47:47" x14ac:dyDescent="0.2">
      <c r="AU6909" s="201">
        <v>0.69069999999999998</v>
      </c>
    </row>
    <row r="6910" spans="47:47" x14ac:dyDescent="0.2">
      <c r="AU6910" s="201">
        <v>0.69079999999999997</v>
      </c>
    </row>
    <row r="6911" spans="47:47" x14ac:dyDescent="0.2">
      <c r="AU6911" s="201">
        <v>0.69089999999999996</v>
      </c>
    </row>
    <row r="6912" spans="47:47" x14ac:dyDescent="0.2">
      <c r="AU6912" s="201">
        <v>0.69099999999999995</v>
      </c>
    </row>
    <row r="6913" spans="47:47" x14ac:dyDescent="0.2">
      <c r="AU6913" s="201">
        <v>0.69110000000000005</v>
      </c>
    </row>
    <row r="6914" spans="47:47" x14ac:dyDescent="0.2">
      <c r="AU6914" s="201">
        <v>0.69120000000000004</v>
      </c>
    </row>
    <row r="6915" spans="47:47" x14ac:dyDescent="0.2">
      <c r="AU6915" s="201">
        <v>0.69130000000000003</v>
      </c>
    </row>
    <row r="6916" spans="47:47" x14ac:dyDescent="0.2">
      <c r="AU6916" s="201">
        <v>0.69140000000000001</v>
      </c>
    </row>
    <row r="6917" spans="47:47" x14ac:dyDescent="0.2">
      <c r="AU6917" s="201">
        <v>0.6915</v>
      </c>
    </row>
    <row r="6918" spans="47:47" x14ac:dyDescent="0.2">
      <c r="AU6918" s="201">
        <v>0.69159999999999999</v>
      </c>
    </row>
    <row r="6919" spans="47:47" x14ac:dyDescent="0.2">
      <c r="AU6919" s="201">
        <v>0.69169999999999998</v>
      </c>
    </row>
    <row r="6920" spans="47:47" x14ac:dyDescent="0.2">
      <c r="AU6920" s="201">
        <v>0.69179999999999997</v>
      </c>
    </row>
    <row r="6921" spans="47:47" x14ac:dyDescent="0.2">
      <c r="AU6921" s="201">
        <v>0.69189999999999996</v>
      </c>
    </row>
    <row r="6922" spans="47:47" x14ac:dyDescent="0.2">
      <c r="AU6922" s="201">
        <v>0.69199999999999995</v>
      </c>
    </row>
    <row r="6923" spans="47:47" x14ac:dyDescent="0.2">
      <c r="AU6923" s="201">
        <v>0.69210000000000005</v>
      </c>
    </row>
    <row r="6924" spans="47:47" x14ac:dyDescent="0.2">
      <c r="AU6924" s="201">
        <v>0.69220000000000004</v>
      </c>
    </row>
    <row r="6925" spans="47:47" x14ac:dyDescent="0.2">
      <c r="AU6925" s="201">
        <v>0.69230000000000003</v>
      </c>
    </row>
    <row r="6926" spans="47:47" x14ac:dyDescent="0.2">
      <c r="AU6926" s="201">
        <v>0.69240000000000002</v>
      </c>
    </row>
    <row r="6927" spans="47:47" x14ac:dyDescent="0.2">
      <c r="AU6927" s="201">
        <v>0.6925</v>
      </c>
    </row>
    <row r="6928" spans="47:47" x14ac:dyDescent="0.2">
      <c r="AU6928" s="201">
        <v>0.69259999999999999</v>
      </c>
    </row>
    <row r="6929" spans="47:47" x14ac:dyDescent="0.2">
      <c r="AU6929" s="201">
        <v>0.69269999999999998</v>
      </c>
    </row>
    <row r="6930" spans="47:47" x14ac:dyDescent="0.2">
      <c r="AU6930" s="201">
        <v>0.69279999999999997</v>
      </c>
    </row>
    <row r="6931" spans="47:47" x14ac:dyDescent="0.2">
      <c r="AU6931" s="201">
        <v>0.69289999999999996</v>
      </c>
    </row>
    <row r="6932" spans="47:47" x14ac:dyDescent="0.2">
      <c r="AU6932" s="201">
        <v>0.69299999999999995</v>
      </c>
    </row>
    <row r="6933" spans="47:47" x14ac:dyDescent="0.2">
      <c r="AU6933" s="201">
        <v>0.69310000000000005</v>
      </c>
    </row>
    <row r="6934" spans="47:47" x14ac:dyDescent="0.2">
      <c r="AU6934" s="201">
        <v>0.69320000000000004</v>
      </c>
    </row>
    <row r="6935" spans="47:47" x14ac:dyDescent="0.2">
      <c r="AU6935" s="201">
        <v>0.69330000000000003</v>
      </c>
    </row>
    <row r="6936" spans="47:47" x14ac:dyDescent="0.2">
      <c r="AU6936" s="201">
        <v>0.69340000000000002</v>
      </c>
    </row>
    <row r="6937" spans="47:47" x14ac:dyDescent="0.2">
      <c r="AU6937" s="201">
        <v>0.69350000000000001</v>
      </c>
    </row>
    <row r="6938" spans="47:47" x14ac:dyDescent="0.2">
      <c r="AU6938" s="201">
        <v>0.69359999999999999</v>
      </c>
    </row>
    <row r="6939" spans="47:47" x14ac:dyDescent="0.2">
      <c r="AU6939" s="201">
        <v>0.69369999999999998</v>
      </c>
    </row>
    <row r="6940" spans="47:47" x14ac:dyDescent="0.2">
      <c r="AU6940" s="201">
        <v>0.69379999999999997</v>
      </c>
    </row>
    <row r="6941" spans="47:47" x14ac:dyDescent="0.2">
      <c r="AU6941" s="201">
        <v>0.69389999999999996</v>
      </c>
    </row>
    <row r="6942" spans="47:47" x14ac:dyDescent="0.2">
      <c r="AU6942" s="201">
        <v>0.69399999999999995</v>
      </c>
    </row>
    <row r="6943" spans="47:47" x14ac:dyDescent="0.2">
      <c r="AU6943" s="201">
        <v>0.69410000000000005</v>
      </c>
    </row>
    <row r="6944" spans="47:47" x14ac:dyDescent="0.2">
      <c r="AU6944" s="201">
        <v>0.69420000000000004</v>
      </c>
    </row>
    <row r="6945" spans="47:47" x14ac:dyDescent="0.2">
      <c r="AU6945" s="201">
        <v>0.69430000000000003</v>
      </c>
    </row>
    <row r="6946" spans="47:47" x14ac:dyDescent="0.2">
      <c r="AU6946" s="201">
        <v>0.69440000000000002</v>
      </c>
    </row>
    <row r="6947" spans="47:47" x14ac:dyDescent="0.2">
      <c r="AU6947" s="201">
        <v>0.69450000000000001</v>
      </c>
    </row>
    <row r="6948" spans="47:47" x14ac:dyDescent="0.2">
      <c r="AU6948" s="201">
        <v>0.6946</v>
      </c>
    </row>
    <row r="6949" spans="47:47" x14ac:dyDescent="0.2">
      <c r="AU6949" s="201">
        <v>0.69469999999999998</v>
      </c>
    </row>
    <row r="6950" spans="47:47" x14ac:dyDescent="0.2">
      <c r="AU6950" s="201">
        <v>0.69479999999999997</v>
      </c>
    </row>
    <row r="6951" spans="47:47" x14ac:dyDescent="0.2">
      <c r="AU6951" s="201">
        <v>0.69489999999999996</v>
      </c>
    </row>
    <row r="6952" spans="47:47" x14ac:dyDescent="0.2">
      <c r="AU6952" s="201">
        <v>0.69499999999999995</v>
      </c>
    </row>
    <row r="6953" spans="47:47" x14ac:dyDescent="0.2">
      <c r="AU6953" s="201">
        <v>0.69510000000000005</v>
      </c>
    </row>
    <row r="6954" spans="47:47" x14ac:dyDescent="0.2">
      <c r="AU6954" s="201">
        <v>0.69520000000000004</v>
      </c>
    </row>
    <row r="6955" spans="47:47" x14ac:dyDescent="0.2">
      <c r="AU6955" s="201">
        <v>0.69530000000000003</v>
      </c>
    </row>
    <row r="6956" spans="47:47" x14ac:dyDescent="0.2">
      <c r="AU6956" s="201">
        <v>0.69540000000000002</v>
      </c>
    </row>
    <row r="6957" spans="47:47" x14ac:dyDescent="0.2">
      <c r="AU6957" s="201">
        <v>0.69550000000000001</v>
      </c>
    </row>
    <row r="6958" spans="47:47" x14ac:dyDescent="0.2">
      <c r="AU6958" s="201">
        <v>0.6956</v>
      </c>
    </row>
    <row r="6959" spans="47:47" x14ac:dyDescent="0.2">
      <c r="AU6959" s="201">
        <v>0.69569999999999999</v>
      </c>
    </row>
    <row r="6960" spans="47:47" x14ac:dyDescent="0.2">
      <c r="AU6960" s="201">
        <v>0.69579999999999997</v>
      </c>
    </row>
    <row r="6961" spans="47:47" x14ac:dyDescent="0.2">
      <c r="AU6961" s="201">
        <v>0.69589999999999996</v>
      </c>
    </row>
    <row r="6962" spans="47:47" x14ac:dyDescent="0.2">
      <c r="AU6962" s="201">
        <v>0.69599999999999995</v>
      </c>
    </row>
    <row r="6963" spans="47:47" x14ac:dyDescent="0.2">
      <c r="AU6963" s="201">
        <v>0.69610000000000005</v>
      </c>
    </row>
    <row r="6964" spans="47:47" x14ac:dyDescent="0.2">
      <c r="AU6964" s="201">
        <v>0.69620000000000004</v>
      </c>
    </row>
    <row r="6965" spans="47:47" x14ac:dyDescent="0.2">
      <c r="AU6965" s="201">
        <v>0.69630000000000003</v>
      </c>
    </row>
    <row r="6966" spans="47:47" x14ac:dyDescent="0.2">
      <c r="AU6966" s="201">
        <v>0.69640000000000002</v>
      </c>
    </row>
    <row r="6967" spans="47:47" x14ac:dyDescent="0.2">
      <c r="AU6967" s="201">
        <v>0.69650000000000001</v>
      </c>
    </row>
    <row r="6968" spans="47:47" x14ac:dyDescent="0.2">
      <c r="AU6968" s="201">
        <v>0.6966</v>
      </c>
    </row>
    <row r="6969" spans="47:47" x14ac:dyDescent="0.2">
      <c r="AU6969" s="201">
        <v>0.69669999999999999</v>
      </c>
    </row>
    <row r="6970" spans="47:47" x14ac:dyDescent="0.2">
      <c r="AU6970" s="201">
        <v>0.69679999999999997</v>
      </c>
    </row>
    <row r="6971" spans="47:47" x14ac:dyDescent="0.2">
      <c r="AU6971" s="201">
        <v>0.69689999999999996</v>
      </c>
    </row>
    <row r="6972" spans="47:47" x14ac:dyDescent="0.2">
      <c r="AU6972" s="201">
        <v>0.69699999999999995</v>
      </c>
    </row>
    <row r="6973" spans="47:47" x14ac:dyDescent="0.2">
      <c r="AU6973" s="201">
        <v>0.69710000000000005</v>
      </c>
    </row>
    <row r="6974" spans="47:47" x14ac:dyDescent="0.2">
      <c r="AU6974" s="201">
        <v>0.69720000000000004</v>
      </c>
    </row>
    <row r="6975" spans="47:47" x14ac:dyDescent="0.2">
      <c r="AU6975" s="201">
        <v>0.69730000000000003</v>
      </c>
    </row>
    <row r="6976" spans="47:47" x14ac:dyDescent="0.2">
      <c r="AU6976" s="201">
        <v>0.69740000000000002</v>
      </c>
    </row>
    <row r="6977" spans="47:47" x14ac:dyDescent="0.2">
      <c r="AU6977" s="201">
        <v>0.69750000000000001</v>
      </c>
    </row>
    <row r="6978" spans="47:47" x14ac:dyDescent="0.2">
      <c r="AU6978" s="201">
        <v>0.6976</v>
      </c>
    </row>
    <row r="6979" spans="47:47" x14ac:dyDescent="0.2">
      <c r="AU6979" s="201">
        <v>0.69769999999999999</v>
      </c>
    </row>
    <row r="6980" spans="47:47" x14ac:dyDescent="0.2">
      <c r="AU6980" s="201">
        <v>0.69779999999999998</v>
      </c>
    </row>
    <row r="6981" spans="47:47" x14ac:dyDescent="0.2">
      <c r="AU6981" s="201">
        <v>0.69789999999999996</v>
      </c>
    </row>
    <row r="6982" spans="47:47" x14ac:dyDescent="0.2">
      <c r="AU6982" s="201">
        <v>0.69799999999999995</v>
      </c>
    </row>
    <row r="6983" spans="47:47" x14ac:dyDescent="0.2">
      <c r="AU6983" s="201">
        <v>0.69810000000000005</v>
      </c>
    </row>
    <row r="6984" spans="47:47" x14ac:dyDescent="0.2">
      <c r="AU6984" s="201">
        <v>0.69820000000000004</v>
      </c>
    </row>
    <row r="6985" spans="47:47" x14ac:dyDescent="0.2">
      <c r="AU6985" s="201">
        <v>0.69830000000000003</v>
      </c>
    </row>
    <row r="6986" spans="47:47" x14ac:dyDescent="0.2">
      <c r="AU6986" s="201">
        <v>0.69840000000000002</v>
      </c>
    </row>
    <row r="6987" spans="47:47" x14ac:dyDescent="0.2">
      <c r="AU6987" s="201">
        <v>0.69850000000000001</v>
      </c>
    </row>
    <row r="6988" spans="47:47" x14ac:dyDescent="0.2">
      <c r="AU6988" s="201">
        <v>0.6986</v>
      </c>
    </row>
    <row r="6989" spans="47:47" x14ac:dyDescent="0.2">
      <c r="AU6989" s="201">
        <v>0.69869999999999999</v>
      </c>
    </row>
    <row r="6990" spans="47:47" x14ac:dyDescent="0.2">
      <c r="AU6990" s="201">
        <v>0.69879999999999998</v>
      </c>
    </row>
    <row r="6991" spans="47:47" x14ac:dyDescent="0.2">
      <c r="AU6991" s="201">
        <v>0.69889999999999997</v>
      </c>
    </row>
    <row r="6992" spans="47:47" x14ac:dyDescent="0.2">
      <c r="AU6992" s="201">
        <v>0.69899999999999995</v>
      </c>
    </row>
    <row r="6993" spans="47:47" x14ac:dyDescent="0.2">
      <c r="AU6993" s="201">
        <v>0.69910000000000005</v>
      </c>
    </row>
    <row r="6994" spans="47:47" x14ac:dyDescent="0.2">
      <c r="AU6994" s="201">
        <v>0.69920000000000004</v>
      </c>
    </row>
    <row r="6995" spans="47:47" x14ac:dyDescent="0.2">
      <c r="AU6995" s="201">
        <v>0.69930000000000003</v>
      </c>
    </row>
    <row r="6996" spans="47:47" x14ac:dyDescent="0.2">
      <c r="AU6996" s="201">
        <v>0.69940000000000002</v>
      </c>
    </row>
    <row r="6997" spans="47:47" x14ac:dyDescent="0.2">
      <c r="AU6997" s="201">
        <v>0.69950000000000001</v>
      </c>
    </row>
    <row r="6998" spans="47:47" x14ac:dyDescent="0.2">
      <c r="AU6998" s="201">
        <v>0.6996</v>
      </c>
    </row>
    <row r="6999" spans="47:47" x14ac:dyDescent="0.2">
      <c r="AU6999" s="201">
        <v>0.69969999999999999</v>
      </c>
    </row>
    <row r="7000" spans="47:47" x14ac:dyDescent="0.2">
      <c r="AU7000" s="201">
        <v>0.69979999999999998</v>
      </c>
    </row>
    <row r="7001" spans="47:47" x14ac:dyDescent="0.2">
      <c r="AU7001" s="201">
        <v>0.69989999999999997</v>
      </c>
    </row>
    <row r="7002" spans="47:47" x14ac:dyDescent="0.2">
      <c r="AU7002" s="201">
        <v>0.7</v>
      </c>
    </row>
    <row r="7003" spans="47:47" x14ac:dyDescent="0.2">
      <c r="AU7003" s="201">
        <v>0.70009999999999994</v>
      </c>
    </row>
    <row r="7004" spans="47:47" x14ac:dyDescent="0.2">
      <c r="AU7004" s="201">
        <v>0.70020000000000004</v>
      </c>
    </row>
    <row r="7005" spans="47:47" x14ac:dyDescent="0.2">
      <c r="AU7005" s="201">
        <v>0.70030000000000003</v>
      </c>
    </row>
    <row r="7006" spans="47:47" x14ac:dyDescent="0.2">
      <c r="AU7006" s="201">
        <v>0.70040000000000002</v>
      </c>
    </row>
    <row r="7007" spans="47:47" x14ac:dyDescent="0.2">
      <c r="AU7007" s="201">
        <v>0.70050000000000001</v>
      </c>
    </row>
    <row r="7008" spans="47:47" x14ac:dyDescent="0.2">
      <c r="AU7008" s="201">
        <v>0.7006</v>
      </c>
    </row>
    <row r="7009" spans="47:47" x14ac:dyDescent="0.2">
      <c r="AU7009" s="201">
        <v>0.70069999999999999</v>
      </c>
    </row>
    <row r="7010" spans="47:47" x14ac:dyDescent="0.2">
      <c r="AU7010" s="201">
        <v>0.70079999999999998</v>
      </c>
    </row>
    <row r="7011" spans="47:47" x14ac:dyDescent="0.2">
      <c r="AU7011" s="201">
        <v>0.70089999999999997</v>
      </c>
    </row>
    <row r="7012" spans="47:47" x14ac:dyDescent="0.2">
      <c r="AU7012" s="201">
        <v>0.70099999999999996</v>
      </c>
    </row>
    <row r="7013" spans="47:47" x14ac:dyDescent="0.2">
      <c r="AU7013" s="201">
        <v>0.70109999999999995</v>
      </c>
    </row>
    <row r="7014" spans="47:47" x14ac:dyDescent="0.2">
      <c r="AU7014" s="201">
        <v>0.70120000000000005</v>
      </c>
    </row>
    <row r="7015" spans="47:47" x14ac:dyDescent="0.2">
      <c r="AU7015" s="201">
        <v>0.70130000000000003</v>
      </c>
    </row>
    <row r="7016" spans="47:47" x14ac:dyDescent="0.2">
      <c r="AU7016" s="201">
        <v>0.70140000000000002</v>
      </c>
    </row>
    <row r="7017" spans="47:47" x14ac:dyDescent="0.2">
      <c r="AU7017" s="201">
        <v>0.70150000000000001</v>
      </c>
    </row>
    <row r="7018" spans="47:47" x14ac:dyDescent="0.2">
      <c r="AU7018" s="201">
        <v>0.7016</v>
      </c>
    </row>
    <row r="7019" spans="47:47" x14ac:dyDescent="0.2">
      <c r="AU7019" s="201">
        <v>0.70169999999999999</v>
      </c>
    </row>
    <row r="7020" spans="47:47" x14ac:dyDescent="0.2">
      <c r="AU7020" s="201">
        <v>0.70179999999999998</v>
      </c>
    </row>
    <row r="7021" spans="47:47" x14ac:dyDescent="0.2">
      <c r="AU7021" s="201">
        <v>0.70189999999999997</v>
      </c>
    </row>
    <row r="7022" spans="47:47" x14ac:dyDescent="0.2">
      <c r="AU7022" s="201">
        <v>0.70199999999999996</v>
      </c>
    </row>
    <row r="7023" spans="47:47" x14ac:dyDescent="0.2">
      <c r="AU7023" s="201">
        <v>0.70209999999999995</v>
      </c>
    </row>
    <row r="7024" spans="47:47" x14ac:dyDescent="0.2">
      <c r="AU7024" s="201">
        <v>0.70220000000000005</v>
      </c>
    </row>
    <row r="7025" spans="47:47" x14ac:dyDescent="0.2">
      <c r="AU7025" s="201">
        <v>0.70230000000000004</v>
      </c>
    </row>
    <row r="7026" spans="47:47" x14ac:dyDescent="0.2">
      <c r="AU7026" s="201">
        <v>0.70240000000000002</v>
      </c>
    </row>
    <row r="7027" spans="47:47" x14ac:dyDescent="0.2">
      <c r="AU7027" s="201">
        <v>0.70250000000000001</v>
      </c>
    </row>
    <row r="7028" spans="47:47" x14ac:dyDescent="0.2">
      <c r="AU7028" s="201">
        <v>0.7026</v>
      </c>
    </row>
    <row r="7029" spans="47:47" x14ac:dyDescent="0.2">
      <c r="AU7029" s="201">
        <v>0.70269999999999999</v>
      </c>
    </row>
    <row r="7030" spans="47:47" x14ac:dyDescent="0.2">
      <c r="AU7030" s="201">
        <v>0.70279999999999998</v>
      </c>
    </row>
    <row r="7031" spans="47:47" x14ac:dyDescent="0.2">
      <c r="AU7031" s="201">
        <v>0.70289999999999997</v>
      </c>
    </row>
    <row r="7032" spans="47:47" x14ac:dyDescent="0.2">
      <c r="AU7032" s="201">
        <v>0.70299999999999996</v>
      </c>
    </row>
    <row r="7033" spans="47:47" x14ac:dyDescent="0.2">
      <c r="AU7033" s="201">
        <v>0.70309999999999995</v>
      </c>
    </row>
    <row r="7034" spans="47:47" x14ac:dyDescent="0.2">
      <c r="AU7034" s="201">
        <v>0.70320000000000005</v>
      </c>
    </row>
    <row r="7035" spans="47:47" x14ac:dyDescent="0.2">
      <c r="AU7035" s="201">
        <v>0.70330000000000004</v>
      </c>
    </row>
    <row r="7036" spans="47:47" x14ac:dyDescent="0.2">
      <c r="AU7036" s="201">
        <v>0.70340000000000003</v>
      </c>
    </row>
    <row r="7037" spans="47:47" x14ac:dyDescent="0.2">
      <c r="AU7037" s="201">
        <v>0.70350000000000001</v>
      </c>
    </row>
    <row r="7038" spans="47:47" x14ac:dyDescent="0.2">
      <c r="AU7038" s="201">
        <v>0.7036</v>
      </c>
    </row>
    <row r="7039" spans="47:47" x14ac:dyDescent="0.2">
      <c r="AU7039" s="201">
        <v>0.70369999999999999</v>
      </c>
    </row>
    <row r="7040" spans="47:47" x14ac:dyDescent="0.2">
      <c r="AU7040" s="201">
        <v>0.70379999999999998</v>
      </c>
    </row>
    <row r="7041" spans="47:47" x14ac:dyDescent="0.2">
      <c r="AU7041" s="201">
        <v>0.70389999999999997</v>
      </c>
    </row>
    <row r="7042" spans="47:47" x14ac:dyDescent="0.2">
      <c r="AU7042" s="201">
        <v>0.70399999999999996</v>
      </c>
    </row>
    <row r="7043" spans="47:47" x14ac:dyDescent="0.2">
      <c r="AU7043" s="201">
        <v>0.70409999999999995</v>
      </c>
    </row>
    <row r="7044" spans="47:47" x14ac:dyDescent="0.2">
      <c r="AU7044" s="201">
        <v>0.70420000000000005</v>
      </c>
    </row>
    <row r="7045" spans="47:47" x14ac:dyDescent="0.2">
      <c r="AU7045" s="201">
        <v>0.70430000000000004</v>
      </c>
    </row>
    <row r="7046" spans="47:47" x14ac:dyDescent="0.2">
      <c r="AU7046" s="201">
        <v>0.70440000000000003</v>
      </c>
    </row>
    <row r="7047" spans="47:47" x14ac:dyDescent="0.2">
      <c r="AU7047" s="201">
        <v>0.70450000000000002</v>
      </c>
    </row>
    <row r="7048" spans="47:47" x14ac:dyDescent="0.2">
      <c r="AU7048" s="201">
        <v>0.7046</v>
      </c>
    </row>
    <row r="7049" spans="47:47" x14ac:dyDescent="0.2">
      <c r="AU7049" s="201">
        <v>0.70469999999999999</v>
      </c>
    </row>
    <row r="7050" spans="47:47" x14ac:dyDescent="0.2">
      <c r="AU7050" s="201">
        <v>0.70479999999999998</v>
      </c>
    </row>
    <row r="7051" spans="47:47" x14ac:dyDescent="0.2">
      <c r="AU7051" s="201">
        <v>0.70489999999999997</v>
      </c>
    </row>
    <row r="7052" spans="47:47" x14ac:dyDescent="0.2">
      <c r="AU7052" s="201">
        <v>0.70499999999999996</v>
      </c>
    </row>
    <row r="7053" spans="47:47" x14ac:dyDescent="0.2">
      <c r="AU7053" s="201">
        <v>0.70509999999999995</v>
      </c>
    </row>
    <row r="7054" spans="47:47" x14ac:dyDescent="0.2">
      <c r="AU7054" s="201">
        <v>0.70520000000000005</v>
      </c>
    </row>
    <row r="7055" spans="47:47" x14ac:dyDescent="0.2">
      <c r="AU7055" s="201">
        <v>0.70530000000000004</v>
      </c>
    </row>
    <row r="7056" spans="47:47" x14ac:dyDescent="0.2">
      <c r="AU7056" s="201">
        <v>0.70540000000000003</v>
      </c>
    </row>
    <row r="7057" spans="47:47" x14ac:dyDescent="0.2">
      <c r="AU7057" s="201">
        <v>0.70550000000000002</v>
      </c>
    </row>
    <row r="7058" spans="47:47" x14ac:dyDescent="0.2">
      <c r="AU7058" s="201">
        <v>0.7056</v>
      </c>
    </row>
    <row r="7059" spans="47:47" x14ac:dyDescent="0.2">
      <c r="AU7059" s="201">
        <v>0.70569999999999999</v>
      </c>
    </row>
    <row r="7060" spans="47:47" x14ac:dyDescent="0.2">
      <c r="AU7060" s="201">
        <v>0.70579999999999998</v>
      </c>
    </row>
    <row r="7061" spans="47:47" x14ac:dyDescent="0.2">
      <c r="AU7061" s="201">
        <v>0.70589999999999997</v>
      </c>
    </row>
    <row r="7062" spans="47:47" x14ac:dyDescent="0.2">
      <c r="AU7062" s="201">
        <v>0.70599999999999996</v>
      </c>
    </row>
    <row r="7063" spans="47:47" x14ac:dyDescent="0.2">
      <c r="AU7063" s="201">
        <v>0.70609999999999995</v>
      </c>
    </row>
    <row r="7064" spans="47:47" x14ac:dyDescent="0.2">
      <c r="AU7064" s="201">
        <v>0.70620000000000005</v>
      </c>
    </row>
    <row r="7065" spans="47:47" x14ac:dyDescent="0.2">
      <c r="AU7065" s="201">
        <v>0.70630000000000004</v>
      </c>
    </row>
    <row r="7066" spans="47:47" x14ac:dyDescent="0.2">
      <c r="AU7066" s="201">
        <v>0.70640000000000003</v>
      </c>
    </row>
    <row r="7067" spans="47:47" x14ac:dyDescent="0.2">
      <c r="AU7067" s="201">
        <v>0.70650000000000002</v>
      </c>
    </row>
    <row r="7068" spans="47:47" x14ac:dyDescent="0.2">
      <c r="AU7068" s="201">
        <v>0.70660000000000001</v>
      </c>
    </row>
    <row r="7069" spans="47:47" x14ac:dyDescent="0.2">
      <c r="AU7069" s="201">
        <v>0.70669999999999999</v>
      </c>
    </row>
    <row r="7070" spans="47:47" x14ac:dyDescent="0.2">
      <c r="AU7070" s="201">
        <v>0.70679999999999998</v>
      </c>
    </row>
    <row r="7071" spans="47:47" x14ac:dyDescent="0.2">
      <c r="AU7071" s="201">
        <v>0.70689999999999997</v>
      </c>
    </row>
    <row r="7072" spans="47:47" x14ac:dyDescent="0.2">
      <c r="AU7072" s="201">
        <v>0.70699999999999996</v>
      </c>
    </row>
    <row r="7073" spans="47:47" x14ac:dyDescent="0.2">
      <c r="AU7073" s="201">
        <v>0.70709999999999995</v>
      </c>
    </row>
    <row r="7074" spans="47:47" x14ac:dyDescent="0.2">
      <c r="AU7074" s="201">
        <v>0.70720000000000005</v>
      </c>
    </row>
    <row r="7075" spans="47:47" x14ac:dyDescent="0.2">
      <c r="AU7075" s="201">
        <v>0.70730000000000004</v>
      </c>
    </row>
    <row r="7076" spans="47:47" x14ac:dyDescent="0.2">
      <c r="AU7076" s="201">
        <v>0.70740000000000003</v>
      </c>
    </row>
    <row r="7077" spans="47:47" x14ac:dyDescent="0.2">
      <c r="AU7077" s="201">
        <v>0.70750000000000002</v>
      </c>
    </row>
    <row r="7078" spans="47:47" x14ac:dyDescent="0.2">
      <c r="AU7078" s="201">
        <v>0.70760000000000001</v>
      </c>
    </row>
    <row r="7079" spans="47:47" x14ac:dyDescent="0.2">
      <c r="AU7079" s="201">
        <v>0.7077</v>
      </c>
    </row>
    <row r="7080" spans="47:47" x14ac:dyDescent="0.2">
      <c r="AU7080" s="201">
        <v>0.70779999999999998</v>
      </c>
    </row>
    <row r="7081" spans="47:47" x14ac:dyDescent="0.2">
      <c r="AU7081" s="201">
        <v>0.70789999999999997</v>
      </c>
    </row>
    <row r="7082" spans="47:47" x14ac:dyDescent="0.2">
      <c r="AU7082" s="201">
        <v>0.70799999999999996</v>
      </c>
    </row>
    <row r="7083" spans="47:47" x14ac:dyDescent="0.2">
      <c r="AU7083" s="201">
        <v>0.70809999999999995</v>
      </c>
    </row>
    <row r="7084" spans="47:47" x14ac:dyDescent="0.2">
      <c r="AU7084" s="201">
        <v>0.70820000000000005</v>
      </c>
    </row>
    <row r="7085" spans="47:47" x14ac:dyDescent="0.2">
      <c r="AU7085" s="201">
        <v>0.70830000000000004</v>
      </c>
    </row>
    <row r="7086" spans="47:47" x14ac:dyDescent="0.2">
      <c r="AU7086" s="201">
        <v>0.70840000000000003</v>
      </c>
    </row>
    <row r="7087" spans="47:47" x14ac:dyDescent="0.2">
      <c r="AU7087" s="201">
        <v>0.70850000000000002</v>
      </c>
    </row>
    <row r="7088" spans="47:47" x14ac:dyDescent="0.2">
      <c r="AU7088" s="201">
        <v>0.70860000000000001</v>
      </c>
    </row>
    <row r="7089" spans="47:47" x14ac:dyDescent="0.2">
      <c r="AU7089" s="201">
        <v>0.7087</v>
      </c>
    </row>
    <row r="7090" spans="47:47" x14ac:dyDescent="0.2">
      <c r="AU7090" s="201">
        <v>0.70879999999999999</v>
      </c>
    </row>
    <row r="7091" spans="47:47" x14ac:dyDescent="0.2">
      <c r="AU7091" s="201">
        <v>0.70889999999999997</v>
      </c>
    </row>
    <row r="7092" spans="47:47" x14ac:dyDescent="0.2">
      <c r="AU7092" s="201">
        <v>0.70899999999999996</v>
      </c>
    </row>
    <row r="7093" spans="47:47" x14ac:dyDescent="0.2">
      <c r="AU7093" s="201">
        <v>0.70909999999999995</v>
      </c>
    </row>
    <row r="7094" spans="47:47" x14ac:dyDescent="0.2">
      <c r="AU7094" s="201">
        <v>0.70920000000000005</v>
      </c>
    </row>
    <row r="7095" spans="47:47" x14ac:dyDescent="0.2">
      <c r="AU7095" s="201">
        <v>0.70930000000000004</v>
      </c>
    </row>
    <row r="7096" spans="47:47" x14ac:dyDescent="0.2">
      <c r="AU7096" s="201">
        <v>0.70940000000000003</v>
      </c>
    </row>
    <row r="7097" spans="47:47" x14ac:dyDescent="0.2">
      <c r="AU7097" s="201">
        <v>0.70950000000000002</v>
      </c>
    </row>
    <row r="7098" spans="47:47" x14ac:dyDescent="0.2">
      <c r="AU7098" s="201">
        <v>0.70960000000000001</v>
      </c>
    </row>
    <row r="7099" spans="47:47" x14ac:dyDescent="0.2">
      <c r="AU7099" s="201">
        <v>0.7097</v>
      </c>
    </row>
    <row r="7100" spans="47:47" x14ac:dyDescent="0.2">
      <c r="AU7100" s="201">
        <v>0.70979999999999999</v>
      </c>
    </row>
    <row r="7101" spans="47:47" x14ac:dyDescent="0.2">
      <c r="AU7101" s="201">
        <v>0.70989999999999998</v>
      </c>
    </row>
    <row r="7102" spans="47:47" x14ac:dyDescent="0.2">
      <c r="AU7102" s="201">
        <v>0.71</v>
      </c>
    </row>
    <row r="7103" spans="47:47" x14ac:dyDescent="0.2">
      <c r="AU7103" s="201">
        <v>0.71009999999999995</v>
      </c>
    </row>
    <row r="7104" spans="47:47" x14ac:dyDescent="0.2">
      <c r="AU7104" s="201">
        <v>0.71020000000000005</v>
      </c>
    </row>
    <row r="7105" spans="47:47" x14ac:dyDescent="0.2">
      <c r="AU7105" s="201">
        <v>0.71030000000000004</v>
      </c>
    </row>
    <row r="7106" spans="47:47" x14ac:dyDescent="0.2">
      <c r="AU7106" s="201">
        <v>0.71040000000000003</v>
      </c>
    </row>
    <row r="7107" spans="47:47" x14ac:dyDescent="0.2">
      <c r="AU7107" s="201">
        <v>0.71050000000000002</v>
      </c>
    </row>
    <row r="7108" spans="47:47" x14ac:dyDescent="0.2">
      <c r="AU7108" s="201">
        <v>0.71060000000000001</v>
      </c>
    </row>
    <row r="7109" spans="47:47" x14ac:dyDescent="0.2">
      <c r="AU7109" s="201">
        <v>0.7107</v>
      </c>
    </row>
    <row r="7110" spans="47:47" x14ac:dyDescent="0.2">
      <c r="AU7110" s="201">
        <v>0.71079999999999999</v>
      </c>
    </row>
    <row r="7111" spans="47:47" x14ac:dyDescent="0.2">
      <c r="AU7111" s="201">
        <v>0.71089999999999998</v>
      </c>
    </row>
    <row r="7112" spans="47:47" x14ac:dyDescent="0.2">
      <c r="AU7112" s="201">
        <v>0.71099999999999997</v>
      </c>
    </row>
    <row r="7113" spans="47:47" x14ac:dyDescent="0.2">
      <c r="AU7113" s="201">
        <v>0.71109999999999995</v>
      </c>
    </row>
    <row r="7114" spans="47:47" x14ac:dyDescent="0.2">
      <c r="AU7114" s="201">
        <v>0.71120000000000005</v>
      </c>
    </row>
    <row r="7115" spans="47:47" x14ac:dyDescent="0.2">
      <c r="AU7115" s="201">
        <v>0.71130000000000004</v>
      </c>
    </row>
    <row r="7116" spans="47:47" x14ac:dyDescent="0.2">
      <c r="AU7116" s="201">
        <v>0.71140000000000003</v>
      </c>
    </row>
    <row r="7117" spans="47:47" x14ac:dyDescent="0.2">
      <c r="AU7117" s="201">
        <v>0.71150000000000002</v>
      </c>
    </row>
    <row r="7118" spans="47:47" x14ac:dyDescent="0.2">
      <c r="AU7118" s="201">
        <v>0.71160000000000001</v>
      </c>
    </row>
    <row r="7119" spans="47:47" x14ac:dyDescent="0.2">
      <c r="AU7119" s="201">
        <v>0.7117</v>
      </c>
    </row>
    <row r="7120" spans="47:47" x14ac:dyDescent="0.2">
      <c r="AU7120" s="201">
        <v>0.71179999999999999</v>
      </c>
    </row>
    <row r="7121" spans="47:47" x14ac:dyDescent="0.2">
      <c r="AU7121" s="201">
        <v>0.71189999999999998</v>
      </c>
    </row>
    <row r="7122" spans="47:47" x14ac:dyDescent="0.2">
      <c r="AU7122" s="201">
        <v>0.71199999999999997</v>
      </c>
    </row>
    <row r="7123" spans="47:47" x14ac:dyDescent="0.2">
      <c r="AU7123" s="201">
        <v>0.71209999999999996</v>
      </c>
    </row>
    <row r="7124" spans="47:47" x14ac:dyDescent="0.2">
      <c r="AU7124" s="201">
        <v>0.71220000000000006</v>
      </c>
    </row>
    <row r="7125" spans="47:47" x14ac:dyDescent="0.2">
      <c r="AU7125" s="201">
        <v>0.71230000000000004</v>
      </c>
    </row>
    <row r="7126" spans="47:47" x14ac:dyDescent="0.2">
      <c r="AU7126" s="201">
        <v>0.71240000000000003</v>
      </c>
    </row>
    <row r="7127" spans="47:47" x14ac:dyDescent="0.2">
      <c r="AU7127" s="201">
        <v>0.71250000000000002</v>
      </c>
    </row>
    <row r="7128" spans="47:47" x14ac:dyDescent="0.2">
      <c r="AU7128" s="201">
        <v>0.71260000000000001</v>
      </c>
    </row>
    <row r="7129" spans="47:47" x14ac:dyDescent="0.2">
      <c r="AU7129" s="201">
        <v>0.7127</v>
      </c>
    </row>
    <row r="7130" spans="47:47" x14ac:dyDescent="0.2">
      <c r="AU7130" s="201">
        <v>0.71279999999999999</v>
      </c>
    </row>
    <row r="7131" spans="47:47" x14ac:dyDescent="0.2">
      <c r="AU7131" s="201">
        <v>0.71289999999999998</v>
      </c>
    </row>
    <row r="7132" spans="47:47" x14ac:dyDescent="0.2">
      <c r="AU7132" s="201">
        <v>0.71299999999999997</v>
      </c>
    </row>
    <row r="7133" spans="47:47" x14ac:dyDescent="0.2">
      <c r="AU7133" s="201">
        <v>0.71309999999999996</v>
      </c>
    </row>
    <row r="7134" spans="47:47" x14ac:dyDescent="0.2">
      <c r="AU7134" s="201">
        <v>0.71319999999999995</v>
      </c>
    </row>
    <row r="7135" spans="47:47" x14ac:dyDescent="0.2">
      <c r="AU7135" s="201">
        <v>0.71330000000000005</v>
      </c>
    </row>
    <row r="7136" spans="47:47" x14ac:dyDescent="0.2">
      <c r="AU7136" s="201">
        <v>0.71340000000000003</v>
      </c>
    </row>
    <row r="7137" spans="47:47" x14ac:dyDescent="0.2">
      <c r="AU7137" s="201">
        <v>0.71350000000000002</v>
      </c>
    </row>
    <row r="7138" spans="47:47" x14ac:dyDescent="0.2">
      <c r="AU7138" s="201">
        <v>0.71360000000000001</v>
      </c>
    </row>
    <row r="7139" spans="47:47" x14ac:dyDescent="0.2">
      <c r="AU7139" s="201">
        <v>0.7137</v>
      </c>
    </row>
    <row r="7140" spans="47:47" x14ac:dyDescent="0.2">
      <c r="AU7140" s="201">
        <v>0.71379999999999999</v>
      </c>
    </row>
    <row r="7141" spans="47:47" x14ac:dyDescent="0.2">
      <c r="AU7141" s="201">
        <v>0.71389999999999998</v>
      </c>
    </row>
    <row r="7142" spans="47:47" x14ac:dyDescent="0.2">
      <c r="AU7142" s="201">
        <v>0.71399999999999997</v>
      </c>
    </row>
    <row r="7143" spans="47:47" x14ac:dyDescent="0.2">
      <c r="AU7143" s="201">
        <v>0.71409999999999996</v>
      </c>
    </row>
    <row r="7144" spans="47:47" x14ac:dyDescent="0.2">
      <c r="AU7144" s="201">
        <v>0.71419999999999995</v>
      </c>
    </row>
    <row r="7145" spans="47:47" x14ac:dyDescent="0.2">
      <c r="AU7145" s="201">
        <v>0.71430000000000005</v>
      </c>
    </row>
    <row r="7146" spans="47:47" x14ac:dyDescent="0.2">
      <c r="AU7146" s="201">
        <v>0.71440000000000003</v>
      </c>
    </row>
    <row r="7147" spans="47:47" x14ac:dyDescent="0.2">
      <c r="AU7147" s="201">
        <v>0.71450000000000002</v>
      </c>
    </row>
    <row r="7148" spans="47:47" x14ac:dyDescent="0.2">
      <c r="AU7148" s="201">
        <v>0.71460000000000001</v>
      </c>
    </row>
    <row r="7149" spans="47:47" x14ac:dyDescent="0.2">
      <c r="AU7149" s="201">
        <v>0.7147</v>
      </c>
    </row>
    <row r="7150" spans="47:47" x14ac:dyDescent="0.2">
      <c r="AU7150" s="201">
        <v>0.71479999999999999</v>
      </c>
    </row>
    <row r="7151" spans="47:47" x14ac:dyDescent="0.2">
      <c r="AU7151" s="201">
        <v>0.71489999999999998</v>
      </c>
    </row>
    <row r="7152" spans="47:47" x14ac:dyDescent="0.2">
      <c r="AU7152" s="201">
        <v>0.71499999999999997</v>
      </c>
    </row>
    <row r="7153" spans="47:47" x14ac:dyDescent="0.2">
      <c r="AU7153" s="201">
        <v>0.71509999999999996</v>
      </c>
    </row>
    <row r="7154" spans="47:47" x14ac:dyDescent="0.2">
      <c r="AU7154" s="201">
        <v>0.71519999999999995</v>
      </c>
    </row>
    <row r="7155" spans="47:47" x14ac:dyDescent="0.2">
      <c r="AU7155" s="201">
        <v>0.71530000000000005</v>
      </c>
    </row>
    <row r="7156" spans="47:47" x14ac:dyDescent="0.2">
      <c r="AU7156" s="201">
        <v>0.71540000000000004</v>
      </c>
    </row>
    <row r="7157" spans="47:47" x14ac:dyDescent="0.2">
      <c r="AU7157" s="201">
        <v>0.71550000000000002</v>
      </c>
    </row>
    <row r="7158" spans="47:47" x14ac:dyDescent="0.2">
      <c r="AU7158" s="201">
        <v>0.71560000000000001</v>
      </c>
    </row>
    <row r="7159" spans="47:47" x14ac:dyDescent="0.2">
      <c r="AU7159" s="201">
        <v>0.7157</v>
      </c>
    </row>
    <row r="7160" spans="47:47" x14ac:dyDescent="0.2">
      <c r="AU7160" s="201">
        <v>0.71579999999999999</v>
      </c>
    </row>
    <row r="7161" spans="47:47" x14ac:dyDescent="0.2">
      <c r="AU7161" s="201">
        <v>0.71589999999999998</v>
      </c>
    </row>
    <row r="7162" spans="47:47" x14ac:dyDescent="0.2">
      <c r="AU7162" s="201">
        <v>0.71599999999999997</v>
      </c>
    </row>
    <row r="7163" spans="47:47" x14ac:dyDescent="0.2">
      <c r="AU7163" s="201">
        <v>0.71609999999999996</v>
      </c>
    </row>
    <row r="7164" spans="47:47" x14ac:dyDescent="0.2">
      <c r="AU7164" s="201">
        <v>0.71619999999999995</v>
      </c>
    </row>
    <row r="7165" spans="47:47" x14ac:dyDescent="0.2">
      <c r="AU7165" s="201">
        <v>0.71630000000000005</v>
      </c>
    </row>
    <row r="7166" spans="47:47" x14ac:dyDescent="0.2">
      <c r="AU7166" s="201">
        <v>0.71640000000000004</v>
      </c>
    </row>
    <row r="7167" spans="47:47" x14ac:dyDescent="0.2">
      <c r="AU7167" s="201">
        <v>0.71650000000000003</v>
      </c>
    </row>
    <row r="7168" spans="47:47" x14ac:dyDescent="0.2">
      <c r="AU7168" s="201">
        <v>0.71660000000000001</v>
      </c>
    </row>
    <row r="7169" spans="47:47" x14ac:dyDescent="0.2">
      <c r="AU7169" s="201">
        <v>0.7167</v>
      </c>
    </row>
    <row r="7170" spans="47:47" x14ac:dyDescent="0.2">
      <c r="AU7170" s="201">
        <v>0.71679999999999999</v>
      </c>
    </row>
    <row r="7171" spans="47:47" x14ac:dyDescent="0.2">
      <c r="AU7171" s="201">
        <v>0.71689999999999998</v>
      </c>
    </row>
    <row r="7172" spans="47:47" x14ac:dyDescent="0.2">
      <c r="AU7172" s="201">
        <v>0.71699999999999997</v>
      </c>
    </row>
    <row r="7173" spans="47:47" x14ac:dyDescent="0.2">
      <c r="AU7173" s="201">
        <v>0.71709999999999996</v>
      </c>
    </row>
    <row r="7174" spans="47:47" x14ac:dyDescent="0.2">
      <c r="AU7174" s="201">
        <v>0.71719999999999995</v>
      </c>
    </row>
    <row r="7175" spans="47:47" x14ac:dyDescent="0.2">
      <c r="AU7175" s="201">
        <v>0.71730000000000005</v>
      </c>
    </row>
    <row r="7176" spans="47:47" x14ac:dyDescent="0.2">
      <c r="AU7176" s="201">
        <v>0.71740000000000004</v>
      </c>
    </row>
    <row r="7177" spans="47:47" x14ac:dyDescent="0.2">
      <c r="AU7177" s="201">
        <v>0.71750000000000003</v>
      </c>
    </row>
    <row r="7178" spans="47:47" x14ac:dyDescent="0.2">
      <c r="AU7178" s="201">
        <v>0.71760000000000002</v>
      </c>
    </row>
    <row r="7179" spans="47:47" x14ac:dyDescent="0.2">
      <c r="AU7179" s="201">
        <v>0.7177</v>
      </c>
    </row>
    <row r="7180" spans="47:47" x14ac:dyDescent="0.2">
      <c r="AU7180" s="201">
        <v>0.71779999999999999</v>
      </c>
    </row>
    <row r="7181" spans="47:47" x14ac:dyDescent="0.2">
      <c r="AU7181" s="201">
        <v>0.71789999999999998</v>
      </c>
    </row>
    <row r="7182" spans="47:47" x14ac:dyDescent="0.2">
      <c r="AU7182" s="201">
        <v>0.71799999999999997</v>
      </c>
    </row>
    <row r="7183" spans="47:47" x14ac:dyDescent="0.2">
      <c r="AU7183" s="201">
        <v>0.71809999999999996</v>
      </c>
    </row>
    <row r="7184" spans="47:47" x14ac:dyDescent="0.2">
      <c r="AU7184" s="201">
        <v>0.71819999999999995</v>
      </c>
    </row>
    <row r="7185" spans="47:47" x14ac:dyDescent="0.2">
      <c r="AU7185" s="201">
        <v>0.71830000000000005</v>
      </c>
    </row>
    <row r="7186" spans="47:47" x14ac:dyDescent="0.2">
      <c r="AU7186" s="201">
        <v>0.71840000000000004</v>
      </c>
    </row>
    <row r="7187" spans="47:47" x14ac:dyDescent="0.2">
      <c r="AU7187" s="201">
        <v>0.71850000000000003</v>
      </c>
    </row>
    <row r="7188" spans="47:47" x14ac:dyDescent="0.2">
      <c r="AU7188" s="201">
        <v>0.71860000000000002</v>
      </c>
    </row>
    <row r="7189" spans="47:47" x14ac:dyDescent="0.2">
      <c r="AU7189" s="201">
        <v>0.71870000000000001</v>
      </c>
    </row>
    <row r="7190" spans="47:47" x14ac:dyDescent="0.2">
      <c r="AU7190" s="201">
        <v>0.71879999999999999</v>
      </c>
    </row>
    <row r="7191" spans="47:47" x14ac:dyDescent="0.2">
      <c r="AU7191" s="201">
        <v>0.71889999999999998</v>
      </c>
    </row>
    <row r="7192" spans="47:47" x14ac:dyDescent="0.2">
      <c r="AU7192" s="201">
        <v>0.71899999999999997</v>
      </c>
    </row>
    <row r="7193" spans="47:47" x14ac:dyDescent="0.2">
      <c r="AU7193" s="201">
        <v>0.71909999999999996</v>
      </c>
    </row>
    <row r="7194" spans="47:47" x14ac:dyDescent="0.2">
      <c r="AU7194" s="201">
        <v>0.71919999999999995</v>
      </c>
    </row>
    <row r="7195" spans="47:47" x14ac:dyDescent="0.2">
      <c r="AU7195" s="201">
        <v>0.71930000000000005</v>
      </c>
    </row>
    <row r="7196" spans="47:47" x14ac:dyDescent="0.2">
      <c r="AU7196" s="201">
        <v>0.71940000000000004</v>
      </c>
    </row>
    <row r="7197" spans="47:47" x14ac:dyDescent="0.2">
      <c r="AU7197" s="201">
        <v>0.71950000000000003</v>
      </c>
    </row>
    <row r="7198" spans="47:47" x14ac:dyDescent="0.2">
      <c r="AU7198" s="201">
        <v>0.71960000000000002</v>
      </c>
    </row>
    <row r="7199" spans="47:47" x14ac:dyDescent="0.2">
      <c r="AU7199" s="201">
        <v>0.71970000000000001</v>
      </c>
    </row>
    <row r="7200" spans="47:47" x14ac:dyDescent="0.2">
      <c r="AU7200" s="201">
        <v>0.7198</v>
      </c>
    </row>
    <row r="7201" spans="47:47" x14ac:dyDescent="0.2">
      <c r="AU7201" s="201">
        <v>0.71989999999999998</v>
      </c>
    </row>
    <row r="7202" spans="47:47" x14ac:dyDescent="0.2">
      <c r="AU7202" s="201">
        <v>0.72</v>
      </c>
    </row>
    <row r="7203" spans="47:47" x14ac:dyDescent="0.2">
      <c r="AU7203" s="201">
        <v>0.72009999999999996</v>
      </c>
    </row>
    <row r="7204" spans="47:47" x14ac:dyDescent="0.2">
      <c r="AU7204" s="201">
        <v>0.72019999999999995</v>
      </c>
    </row>
    <row r="7205" spans="47:47" x14ac:dyDescent="0.2">
      <c r="AU7205" s="201">
        <v>0.72030000000000005</v>
      </c>
    </row>
    <row r="7206" spans="47:47" x14ac:dyDescent="0.2">
      <c r="AU7206" s="201">
        <v>0.72040000000000004</v>
      </c>
    </row>
    <row r="7207" spans="47:47" x14ac:dyDescent="0.2">
      <c r="AU7207" s="201">
        <v>0.72050000000000003</v>
      </c>
    </row>
    <row r="7208" spans="47:47" x14ac:dyDescent="0.2">
      <c r="AU7208" s="201">
        <v>0.72060000000000002</v>
      </c>
    </row>
    <row r="7209" spans="47:47" x14ac:dyDescent="0.2">
      <c r="AU7209" s="201">
        <v>0.72070000000000001</v>
      </c>
    </row>
    <row r="7210" spans="47:47" x14ac:dyDescent="0.2">
      <c r="AU7210" s="201">
        <v>0.7208</v>
      </c>
    </row>
    <row r="7211" spans="47:47" x14ac:dyDescent="0.2">
      <c r="AU7211" s="201">
        <v>0.72089999999999999</v>
      </c>
    </row>
    <row r="7212" spans="47:47" x14ac:dyDescent="0.2">
      <c r="AU7212" s="201">
        <v>0.72099999999999997</v>
      </c>
    </row>
    <row r="7213" spans="47:47" x14ac:dyDescent="0.2">
      <c r="AU7213" s="201">
        <v>0.72109999999999996</v>
      </c>
    </row>
    <row r="7214" spans="47:47" x14ac:dyDescent="0.2">
      <c r="AU7214" s="201">
        <v>0.72119999999999995</v>
      </c>
    </row>
    <row r="7215" spans="47:47" x14ac:dyDescent="0.2">
      <c r="AU7215" s="201">
        <v>0.72130000000000005</v>
      </c>
    </row>
    <row r="7216" spans="47:47" x14ac:dyDescent="0.2">
      <c r="AU7216" s="201">
        <v>0.72140000000000004</v>
      </c>
    </row>
    <row r="7217" spans="47:47" x14ac:dyDescent="0.2">
      <c r="AU7217" s="201">
        <v>0.72150000000000003</v>
      </c>
    </row>
    <row r="7218" spans="47:47" x14ac:dyDescent="0.2">
      <c r="AU7218" s="201">
        <v>0.72160000000000002</v>
      </c>
    </row>
    <row r="7219" spans="47:47" x14ac:dyDescent="0.2">
      <c r="AU7219" s="201">
        <v>0.72170000000000001</v>
      </c>
    </row>
    <row r="7220" spans="47:47" x14ac:dyDescent="0.2">
      <c r="AU7220" s="201">
        <v>0.7218</v>
      </c>
    </row>
    <row r="7221" spans="47:47" x14ac:dyDescent="0.2">
      <c r="AU7221" s="201">
        <v>0.72189999999999999</v>
      </c>
    </row>
    <row r="7222" spans="47:47" x14ac:dyDescent="0.2">
      <c r="AU7222" s="201">
        <v>0.72199999999999998</v>
      </c>
    </row>
    <row r="7223" spans="47:47" x14ac:dyDescent="0.2">
      <c r="AU7223" s="201">
        <v>0.72209999999999996</v>
      </c>
    </row>
    <row r="7224" spans="47:47" x14ac:dyDescent="0.2">
      <c r="AU7224" s="201">
        <v>0.72219999999999995</v>
      </c>
    </row>
    <row r="7225" spans="47:47" x14ac:dyDescent="0.2">
      <c r="AU7225" s="201">
        <v>0.72230000000000005</v>
      </c>
    </row>
    <row r="7226" spans="47:47" x14ac:dyDescent="0.2">
      <c r="AU7226" s="201">
        <v>0.72240000000000004</v>
      </c>
    </row>
    <row r="7227" spans="47:47" x14ac:dyDescent="0.2">
      <c r="AU7227" s="201">
        <v>0.72250000000000003</v>
      </c>
    </row>
    <row r="7228" spans="47:47" x14ac:dyDescent="0.2">
      <c r="AU7228" s="201">
        <v>0.72260000000000002</v>
      </c>
    </row>
    <row r="7229" spans="47:47" x14ac:dyDescent="0.2">
      <c r="AU7229" s="201">
        <v>0.72270000000000001</v>
      </c>
    </row>
    <row r="7230" spans="47:47" x14ac:dyDescent="0.2">
      <c r="AU7230" s="201">
        <v>0.7228</v>
      </c>
    </row>
    <row r="7231" spans="47:47" x14ac:dyDescent="0.2">
      <c r="AU7231" s="201">
        <v>0.72289999999999999</v>
      </c>
    </row>
    <row r="7232" spans="47:47" x14ac:dyDescent="0.2">
      <c r="AU7232" s="201">
        <v>0.72299999999999998</v>
      </c>
    </row>
    <row r="7233" spans="47:47" x14ac:dyDescent="0.2">
      <c r="AU7233" s="201">
        <v>0.72309999999999997</v>
      </c>
    </row>
    <row r="7234" spans="47:47" x14ac:dyDescent="0.2">
      <c r="AU7234" s="201">
        <v>0.72319999999999995</v>
      </c>
    </row>
    <row r="7235" spans="47:47" x14ac:dyDescent="0.2">
      <c r="AU7235" s="201">
        <v>0.72330000000000005</v>
      </c>
    </row>
    <row r="7236" spans="47:47" x14ac:dyDescent="0.2">
      <c r="AU7236" s="201">
        <v>0.72340000000000004</v>
      </c>
    </row>
    <row r="7237" spans="47:47" x14ac:dyDescent="0.2">
      <c r="AU7237" s="201">
        <v>0.72350000000000003</v>
      </c>
    </row>
    <row r="7238" spans="47:47" x14ac:dyDescent="0.2">
      <c r="AU7238" s="201">
        <v>0.72360000000000002</v>
      </c>
    </row>
    <row r="7239" spans="47:47" x14ac:dyDescent="0.2">
      <c r="AU7239" s="201">
        <v>0.72370000000000001</v>
      </c>
    </row>
    <row r="7240" spans="47:47" x14ac:dyDescent="0.2">
      <c r="AU7240" s="201">
        <v>0.7238</v>
      </c>
    </row>
    <row r="7241" spans="47:47" x14ac:dyDescent="0.2">
      <c r="AU7241" s="201">
        <v>0.72389999999999999</v>
      </c>
    </row>
    <row r="7242" spans="47:47" x14ac:dyDescent="0.2">
      <c r="AU7242" s="201">
        <v>0.72399999999999998</v>
      </c>
    </row>
    <row r="7243" spans="47:47" x14ac:dyDescent="0.2">
      <c r="AU7243" s="201">
        <v>0.72409999999999997</v>
      </c>
    </row>
    <row r="7244" spans="47:47" x14ac:dyDescent="0.2">
      <c r="AU7244" s="201">
        <v>0.72419999999999995</v>
      </c>
    </row>
    <row r="7245" spans="47:47" x14ac:dyDescent="0.2">
      <c r="AU7245" s="201">
        <v>0.72430000000000005</v>
      </c>
    </row>
    <row r="7246" spans="47:47" x14ac:dyDescent="0.2">
      <c r="AU7246" s="201">
        <v>0.72440000000000004</v>
      </c>
    </row>
    <row r="7247" spans="47:47" x14ac:dyDescent="0.2">
      <c r="AU7247" s="201">
        <v>0.72450000000000003</v>
      </c>
    </row>
    <row r="7248" spans="47:47" x14ac:dyDescent="0.2">
      <c r="AU7248" s="201">
        <v>0.72460000000000002</v>
      </c>
    </row>
    <row r="7249" spans="47:47" x14ac:dyDescent="0.2">
      <c r="AU7249" s="201">
        <v>0.72470000000000001</v>
      </c>
    </row>
    <row r="7250" spans="47:47" x14ac:dyDescent="0.2">
      <c r="AU7250" s="201">
        <v>0.7248</v>
      </c>
    </row>
    <row r="7251" spans="47:47" x14ac:dyDescent="0.2">
      <c r="AU7251" s="201">
        <v>0.72489999999999999</v>
      </c>
    </row>
    <row r="7252" spans="47:47" x14ac:dyDescent="0.2">
      <c r="AU7252" s="201">
        <v>0.72499999999999998</v>
      </c>
    </row>
    <row r="7253" spans="47:47" x14ac:dyDescent="0.2">
      <c r="AU7253" s="201">
        <v>0.72509999999999997</v>
      </c>
    </row>
    <row r="7254" spans="47:47" x14ac:dyDescent="0.2">
      <c r="AU7254" s="201">
        <v>0.72519999999999996</v>
      </c>
    </row>
    <row r="7255" spans="47:47" x14ac:dyDescent="0.2">
      <c r="AU7255" s="201">
        <v>0.72529999999999994</v>
      </c>
    </row>
    <row r="7256" spans="47:47" x14ac:dyDescent="0.2">
      <c r="AU7256" s="201">
        <v>0.72540000000000004</v>
      </c>
    </row>
    <row r="7257" spans="47:47" x14ac:dyDescent="0.2">
      <c r="AU7257" s="201">
        <v>0.72550000000000003</v>
      </c>
    </row>
    <row r="7258" spans="47:47" x14ac:dyDescent="0.2">
      <c r="AU7258" s="201">
        <v>0.72560000000000002</v>
      </c>
    </row>
    <row r="7259" spans="47:47" x14ac:dyDescent="0.2">
      <c r="AU7259" s="201">
        <v>0.72570000000000001</v>
      </c>
    </row>
    <row r="7260" spans="47:47" x14ac:dyDescent="0.2">
      <c r="AU7260" s="201">
        <v>0.7258</v>
      </c>
    </row>
    <row r="7261" spans="47:47" x14ac:dyDescent="0.2">
      <c r="AU7261" s="201">
        <v>0.72589999999999999</v>
      </c>
    </row>
    <row r="7262" spans="47:47" x14ac:dyDescent="0.2">
      <c r="AU7262" s="201">
        <v>0.72599999999999998</v>
      </c>
    </row>
    <row r="7263" spans="47:47" x14ac:dyDescent="0.2">
      <c r="AU7263" s="201">
        <v>0.72609999999999997</v>
      </c>
    </row>
    <row r="7264" spans="47:47" x14ac:dyDescent="0.2">
      <c r="AU7264" s="201">
        <v>0.72619999999999996</v>
      </c>
    </row>
    <row r="7265" spans="47:47" x14ac:dyDescent="0.2">
      <c r="AU7265" s="201">
        <v>0.72629999999999995</v>
      </c>
    </row>
    <row r="7266" spans="47:47" x14ac:dyDescent="0.2">
      <c r="AU7266" s="201">
        <v>0.72640000000000005</v>
      </c>
    </row>
    <row r="7267" spans="47:47" x14ac:dyDescent="0.2">
      <c r="AU7267" s="201">
        <v>0.72650000000000003</v>
      </c>
    </row>
    <row r="7268" spans="47:47" x14ac:dyDescent="0.2">
      <c r="AU7268" s="201">
        <v>0.72660000000000002</v>
      </c>
    </row>
    <row r="7269" spans="47:47" x14ac:dyDescent="0.2">
      <c r="AU7269" s="201">
        <v>0.72670000000000001</v>
      </c>
    </row>
    <row r="7270" spans="47:47" x14ac:dyDescent="0.2">
      <c r="AU7270" s="201">
        <v>0.7268</v>
      </c>
    </row>
    <row r="7271" spans="47:47" x14ac:dyDescent="0.2">
      <c r="AU7271" s="201">
        <v>0.72689999999999999</v>
      </c>
    </row>
    <row r="7272" spans="47:47" x14ac:dyDescent="0.2">
      <c r="AU7272" s="201">
        <v>0.72699999999999998</v>
      </c>
    </row>
    <row r="7273" spans="47:47" x14ac:dyDescent="0.2">
      <c r="AU7273" s="201">
        <v>0.72709999999999997</v>
      </c>
    </row>
    <row r="7274" spans="47:47" x14ac:dyDescent="0.2">
      <c r="AU7274" s="201">
        <v>0.72719999999999996</v>
      </c>
    </row>
    <row r="7275" spans="47:47" x14ac:dyDescent="0.2">
      <c r="AU7275" s="201">
        <v>0.72729999999999995</v>
      </c>
    </row>
    <row r="7276" spans="47:47" x14ac:dyDescent="0.2">
      <c r="AU7276" s="201">
        <v>0.72740000000000005</v>
      </c>
    </row>
    <row r="7277" spans="47:47" x14ac:dyDescent="0.2">
      <c r="AU7277" s="201">
        <v>0.72750000000000004</v>
      </c>
    </row>
    <row r="7278" spans="47:47" x14ac:dyDescent="0.2">
      <c r="AU7278" s="201">
        <v>0.72760000000000002</v>
      </c>
    </row>
    <row r="7279" spans="47:47" x14ac:dyDescent="0.2">
      <c r="AU7279" s="201">
        <v>0.72770000000000001</v>
      </c>
    </row>
    <row r="7280" spans="47:47" x14ac:dyDescent="0.2">
      <c r="AU7280" s="201">
        <v>0.7278</v>
      </c>
    </row>
    <row r="7281" spans="47:47" x14ac:dyDescent="0.2">
      <c r="AU7281" s="201">
        <v>0.72789999999999999</v>
      </c>
    </row>
    <row r="7282" spans="47:47" x14ac:dyDescent="0.2">
      <c r="AU7282" s="201">
        <v>0.72799999999999998</v>
      </c>
    </row>
    <row r="7283" spans="47:47" x14ac:dyDescent="0.2">
      <c r="AU7283" s="201">
        <v>0.72809999999999997</v>
      </c>
    </row>
    <row r="7284" spans="47:47" x14ac:dyDescent="0.2">
      <c r="AU7284" s="201">
        <v>0.72819999999999996</v>
      </c>
    </row>
    <row r="7285" spans="47:47" x14ac:dyDescent="0.2">
      <c r="AU7285" s="201">
        <v>0.72829999999999995</v>
      </c>
    </row>
    <row r="7286" spans="47:47" x14ac:dyDescent="0.2">
      <c r="AU7286" s="201">
        <v>0.72840000000000005</v>
      </c>
    </row>
    <row r="7287" spans="47:47" x14ac:dyDescent="0.2">
      <c r="AU7287" s="201">
        <v>0.72850000000000004</v>
      </c>
    </row>
    <row r="7288" spans="47:47" x14ac:dyDescent="0.2">
      <c r="AU7288" s="201">
        <v>0.72860000000000003</v>
      </c>
    </row>
    <row r="7289" spans="47:47" x14ac:dyDescent="0.2">
      <c r="AU7289" s="201">
        <v>0.72870000000000001</v>
      </c>
    </row>
    <row r="7290" spans="47:47" x14ac:dyDescent="0.2">
      <c r="AU7290" s="201">
        <v>0.7288</v>
      </c>
    </row>
    <row r="7291" spans="47:47" x14ac:dyDescent="0.2">
      <c r="AU7291" s="201">
        <v>0.72889999999999999</v>
      </c>
    </row>
    <row r="7292" spans="47:47" x14ac:dyDescent="0.2">
      <c r="AU7292" s="201">
        <v>0.72899999999999998</v>
      </c>
    </row>
    <row r="7293" spans="47:47" x14ac:dyDescent="0.2">
      <c r="AU7293" s="201">
        <v>0.72909999999999997</v>
      </c>
    </row>
    <row r="7294" spans="47:47" x14ac:dyDescent="0.2">
      <c r="AU7294" s="201">
        <v>0.72919999999999996</v>
      </c>
    </row>
    <row r="7295" spans="47:47" x14ac:dyDescent="0.2">
      <c r="AU7295" s="201">
        <v>0.72929999999999995</v>
      </c>
    </row>
    <row r="7296" spans="47:47" x14ac:dyDescent="0.2">
      <c r="AU7296" s="201">
        <v>0.72940000000000005</v>
      </c>
    </row>
    <row r="7297" spans="47:47" x14ac:dyDescent="0.2">
      <c r="AU7297" s="201">
        <v>0.72950000000000004</v>
      </c>
    </row>
    <row r="7298" spans="47:47" x14ac:dyDescent="0.2">
      <c r="AU7298" s="201">
        <v>0.72960000000000003</v>
      </c>
    </row>
    <row r="7299" spans="47:47" x14ac:dyDescent="0.2">
      <c r="AU7299" s="201">
        <v>0.72970000000000002</v>
      </c>
    </row>
    <row r="7300" spans="47:47" x14ac:dyDescent="0.2">
      <c r="AU7300" s="201">
        <v>0.7298</v>
      </c>
    </row>
    <row r="7301" spans="47:47" x14ac:dyDescent="0.2">
      <c r="AU7301" s="201">
        <v>0.72989999999999999</v>
      </c>
    </row>
    <row r="7302" spans="47:47" x14ac:dyDescent="0.2">
      <c r="AU7302" s="201">
        <v>0.73</v>
      </c>
    </row>
    <row r="7303" spans="47:47" x14ac:dyDescent="0.2">
      <c r="AU7303" s="201">
        <v>0.73009999999999997</v>
      </c>
    </row>
    <row r="7304" spans="47:47" x14ac:dyDescent="0.2">
      <c r="AU7304" s="201">
        <v>0.73019999999999996</v>
      </c>
    </row>
    <row r="7305" spans="47:47" x14ac:dyDescent="0.2">
      <c r="AU7305" s="201">
        <v>0.73029999999999995</v>
      </c>
    </row>
    <row r="7306" spans="47:47" x14ac:dyDescent="0.2">
      <c r="AU7306" s="201">
        <v>0.73040000000000005</v>
      </c>
    </row>
    <row r="7307" spans="47:47" x14ac:dyDescent="0.2">
      <c r="AU7307" s="201">
        <v>0.73050000000000004</v>
      </c>
    </row>
    <row r="7308" spans="47:47" x14ac:dyDescent="0.2">
      <c r="AU7308" s="201">
        <v>0.73060000000000003</v>
      </c>
    </row>
    <row r="7309" spans="47:47" x14ac:dyDescent="0.2">
      <c r="AU7309" s="201">
        <v>0.73070000000000002</v>
      </c>
    </row>
    <row r="7310" spans="47:47" x14ac:dyDescent="0.2">
      <c r="AU7310" s="201">
        <v>0.73080000000000001</v>
      </c>
    </row>
    <row r="7311" spans="47:47" x14ac:dyDescent="0.2">
      <c r="AU7311" s="201">
        <v>0.73089999999999999</v>
      </c>
    </row>
    <row r="7312" spans="47:47" x14ac:dyDescent="0.2">
      <c r="AU7312" s="201">
        <v>0.73099999999999998</v>
      </c>
    </row>
    <row r="7313" spans="47:47" x14ac:dyDescent="0.2">
      <c r="AU7313" s="201">
        <v>0.73109999999999997</v>
      </c>
    </row>
    <row r="7314" spans="47:47" x14ac:dyDescent="0.2">
      <c r="AU7314" s="201">
        <v>0.73119999999999996</v>
      </c>
    </row>
    <row r="7315" spans="47:47" x14ac:dyDescent="0.2">
      <c r="AU7315" s="201">
        <v>0.73129999999999995</v>
      </c>
    </row>
    <row r="7316" spans="47:47" x14ac:dyDescent="0.2">
      <c r="AU7316" s="201">
        <v>0.73140000000000005</v>
      </c>
    </row>
    <row r="7317" spans="47:47" x14ac:dyDescent="0.2">
      <c r="AU7317" s="201">
        <v>0.73150000000000004</v>
      </c>
    </row>
    <row r="7318" spans="47:47" x14ac:dyDescent="0.2">
      <c r="AU7318" s="201">
        <v>0.73160000000000003</v>
      </c>
    </row>
    <row r="7319" spans="47:47" x14ac:dyDescent="0.2">
      <c r="AU7319" s="201">
        <v>0.73170000000000002</v>
      </c>
    </row>
    <row r="7320" spans="47:47" x14ac:dyDescent="0.2">
      <c r="AU7320" s="201">
        <v>0.73180000000000001</v>
      </c>
    </row>
    <row r="7321" spans="47:47" x14ac:dyDescent="0.2">
      <c r="AU7321" s="201">
        <v>0.7319</v>
      </c>
    </row>
    <row r="7322" spans="47:47" x14ac:dyDescent="0.2">
      <c r="AU7322" s="201">
        <v>0.73199999999999998</v>
      </c>
    </row>
    <row r="7323" spans="47:47" x14ac:dyDescent="0.2">
      <c r="AU7323" s="201">
        <v>0.73209999999999997</v>
      </c>
    </row>
    <row r="7324" spans="47:47" x14ac:dyDescent="0.2">
      <c r="AU7324" s="201">
        <v>0.73219999999999996</v>
      </c>
    </row>
    <row r="7325" spans="47:47" x14ac:dyDescent="0.2">
      <c r="AU7325" s="201">
        <v>0.73229999999999995</v>
      </c>
    </row>
    <row r="7326" spans="47:47" x14ac:dyDescent="0.2">
      <c r="AU7326" s="201">
        <v>0.73240000000000005</v>
      </c>
    </row>
    <row r="7327" spans="47:47" x14ac:dyDescent="0.2">
      <c r="AU7327" s="201">
        <v>0.73250000000000004</v>
      </c>
    </row>
    <row r="7328" spans="47:47" x14ac:dyDescent="0.2">
      <c r="AU7328" s="201">
        <v>0.73260000000000003</v>
      </c>
    </row>
    <row r="7329" spans="47:47" x14ac:dyDescent="0.2">
      <c r="AU7329" s="201">
        <v>0.73270000000000002</v>
      </c>
    </row>
    <row r="7330" spans="47:47" x14ac:dyDescent="0.2">
      <c r="AU7330" s="201">
        <v>0.73280000000000001</v>
      </c>
    </row>
    <row r="7331" spans="47:47" x14ac:dyDescent="0.2">
      <c r="AU7331" s="201">
        <v>0.7329</v>
      </c>
    </row>
    <row r="7332" spans="47:47" x14ac:dyDescent="0.2">
      <c r="AU7332" s="201">
        <v>0.73299999999999998</v>
      </c>
    </row>
    <row r="7333" spans="47:47" x14ac:dyDescent="0.2">
      <c r="AU7333" s="201">
        <v>0.73309999999999997</v>
      </c>
    </row>
    <row r="7334" spans="47:47" x14ac:dyDescent="0.2">
      <c r="AU7334" s="201">
        <v>0.73319999999999996</v>
      </c>
    </row>
    <row r="7335" spans="47:47" x14ac:dyDescent="0.2">
      <c r="AU7335" s="201">
        <v>0.73329999999999995</v>
      </c>
    </row>
    <row r="7336" spans="47:47" x14ac:dyDescent="0.2">
      <c r="AU7336" s="201">
        <v>0.73340000000000005</v>
      </c>
    </row>
    <row r="7337" spans="47:47" x14ac:dyDescent="0.2">
      <c r="AU7337" s="201">
        <v>0.73350000000000004</v>
      </c>
    </row>
    <row r="7338" spans="47:47" x14ac:dyDescent="0.2">
      <c r="AU7338" s="201">
        <v>0.73360000000000003</v>
      </c>
    </row>
    <row r="7339" spans="47:47" x14ac:dyDescent="0.2">
      <c r="AU7339" s="201">
        <v>0.73370000000000002</v>
      </c>
    </row>
    <row r="7340" spans="47:47" x14ac:dyDescent="0.2">
      <c r="AU7340" s="201">
        <v>0.73380000000000001</v>
      </c>
    </row>
    <row r="7341" spans="47:47" x14ac:dyDescent="0.2">
      <c r="AU7341" s="201">
        <v>0.7339</v>
      </c>
    </row>
    <row r="7342" spans="47:47" x14ac:dyDescent="0.2">
      <c r="AU7342" s="201">
        <v>0.73399999999999999</v>
      </c>
    </row>
    <row r="7343" spans="47:47" x14ac:dyDescent="0.2">
      <c r="AU7343" s="201">
        <v>0.73409999999999997</v>
      </c>
    </row>
    <row r="7344" spans="47:47" x14ac:dyDescent="0.2">
      <c r="AU7344" s="201">
        <v>0.73419999999999996</v>
      </c>
    </row>
    <row r="7345" spans="47:47" x14ac:dyDescent="0.2">
      <c r="AU7345" s="201">
        <v>0.73429999999999995</v>
      </c>
    </row>
    <row r="7346" spans="47:47" x14ac:dyDescent="0.2">
      <c r="AU7346" s="201">
        <v>0.73440000000000005</v>
      </c>
    </row>
    <row r="7347" spans="47:47" x14ac:dyDescent="0.2">
      <c r="AU7347" s="201">
        <v>0.73450000000000004</v>
      </c>
    </row>
    <row r="7348" spans="47:47" x14ac:dyDescent="0.2">
      <c r="AU7348" s="201">
        <v>0.73460000000000003</v>
      </c>
    </row>
    <row r="7349" spans="47:47" x14ac:dyDescent="0.2">
      <c r="AU7349" s="201">
        <v>0.73470000000000002</v>
      </c>
    </row>
    <row r="7350" spans="47:47" x14ac:dyDescent="0.2">
      <c r="AU7350" s="201">
        <v>0.73480000000000001</v>
      </c>
    </row>
    <row r="7351" spans="47:47" x14ac:dyDescent="0.2">
      <c r="AU7351" s="201">
        <v>0.7349</v>
      </c>
    </row>
    <row r="7352" spans="47:47" x14ac:dyDescent="0.2">
      <c r="AU7352" s="201">
        <v>0.73499999999999999</v>
      </c>
    </row>
    <row r="7353" spans="47:47" x14ac:dyDescent="0.2">
      <c r="AU7353" s="201">
        <v>0.73509999999999998</v>
      </c>
    </row>
    <row r="7354" spans="47:47" x14ac:dyDescent="0.2">
      <c r="AU7354" s="201">
        <v>0.73519999999999996</v>
      </c>
    </row>
    <row r="7355" spans="47:47" x14ac:dyDescent="0.2">
      <c r="AU7355" s="201">
        <v>0.73529999999999995</v>
      </c>
    </row>
    <row r="7356" spans="47:47" x14ac:dyDescent="0.2">
      <c r="AU7356" s="201">
        <v>0.73540000000000005</v>
      </c>
    </row>
    <row r="7357" spans="47:47" x14ac:dyDescent="0.2">
      <c r="AU7357" s="201">
        <v>0.73550000000000004</v>
      </c>
    </row>
    <row r="7358" spans="47:47" x14ac:dyDescent="0.2">
      <c r="AU7358" s="201">
        <v>0.73560000000000003</v>
      </c>
    </row>
    <row r="7359" spans="47:47" x14ac:dyDescent="0.2">
      <c r="AU7359" s="201">
        <v>0.73570000000000002</v>
      </c>
    </row>
    <row r="7360" spans="47:47" x14ac:dyDescent="0.2">
      <c r="AU7360" s="201">
        <v>0.73580000000000001</v>
      </c>
    </row>
    <row r="7361" spans="47:47" x14ac:dyDescent="0.2">
      <c r="AU7361" s="201">
        <v>0.7359</v>
      </c>
    </row>
    <row r="7362" spans="47:47" x14ac:dyDescent="0.2">
      <c r="AU7362" s="201">
        <v>0.73599999999999999</v>
      </c>
    </row>
    <row r="7363" spans="47:47" x14ac:dyDescent="0.2">
      <c r="AU7363" s="201">
        <v>0.73609999999999998</v>
      </c>
    </row>
    <row r="7364" spans="47:47" x14ac:dyDescent="0.2">
      <c r="AU7364" s="201">
        <v>0.73619999999999997</v>
      </c>
    </row>
    <row r="7365" spans="47:47" x14ac:dyDescent="0.2">
      <c r="AU7365" s="201">
        <v>0.73629999999999995</v>
      </c>
    </row>
    <row r="7366" spans="47:47" x14ac:dyDescent="0.2">
      <c r="AU7366" s="201">
        <v>0.73640000000000005</v>
      </c>
    </row>
    <row r="7367" spans="47:47" x14ac:dyDescent="0.2">
      <c r="AU7367" s="201">
        <v>0.73650000000000004</v>
      </c>
    </row>
    <row r="7368" spans="47:47" x14ac:dyDescent="0.2">
      <c r="AU7368" s="201">
        <v>0.73660000000000003</v>
      </c>
    </row>
    <row r="7369" spans="47:47" x14ac:dyDescent="0.2">
      <c r="AU7369" s="201">
        <v>0.73670000000000002</v>
      </c>
    </row>
    <row r="7370" spans="47:47" x14ac:dyDescent="0.2">
      <c r="AU7370" s="201">
        <v>0.73680000000000001</v>
      </c>
    </row>
    <row r="7371" spans="47:47" x14ac:dyDescent="0.2">
      <c r="AU7371" s="201">
        <v>0.7369</v>
      </c>
    </row>
    <row r="7372" spans="47:47" x14ac:dyDescent="0.2">
      <c r="AU7372" s="201">
        <v>0.73699999999999999</v>
      </c>
    </row>
    <row r="7373" spans="47:47" x14ac:dyDescent="0.2">
      <c r="AU7373" s="201">
        <v>0.73709999999999998</v>
      </c>
    </row>
    <row r="7374" spans="47:47" x14ac:dyDescent="0.2">
      <c r="AU7374" s="201">
        <v>0.73719999999999997</v>
      </c>
    </row>
    <row r="7375" spans="47:47" x14ac:dyDescent="0.2">
      <c r="AU7375" s="201">
        <v>0.73729999999999996</v>
      </c>
    </row>
    <row r="7376" spans="47:47" x14ac:dyDescent="0.2">
      <c r="AU7376" s="201">
        <v>0.73740000000000006</v>
      </c>
    </row>
    <row r="7377" spans="47:47" x14ac:dyDescent="0.2">
      <c r="AU7377" s="201">
        <v>0.73750000000000004</v>
      </c>
    </row>
    <row r="7378" spans="47:47" x14ac:dyDescent="0.2">
      <c r="AU7378" s="201">
        <v>0.73760000000000003</v>
      </c>
    </row>
    <row r="7379" spans="47:47" x14ac:dyDescent="0.2">
      <c r="AU7379" s="201">
        <v>0.73770000000000002</v>
      </c>
    </row>
    <row r="7380" spans="47:47" x14ac:dyDescent="0.2">
      <c r="AU7380" s="201">
        <v>0.73780000000000001</v>
      </c>
    </row>
    <row r="7381" spans="47:47" x14ac:dyDescent="0.2">
      <c r="AU7381" s="201">
        <v>0.7379</v>
      </c>
    </row>
    <row r="7382" spans="47:47" x14ac:dyDescent="0.2">
      <c r="AU7382" s="201">
        <v>0.73799999999999999</v>
      </c>
    </row>
    <row r="7383" spans="47:47" x14ac:dyDescent="0.2">
      <c r="AU7383" s="201">
        <v>0.73809999999999998</v>
      </c>
    </row>
    <row r="7384" spans="47:47" x14ac:dyDescent="0.2">
      <c r="AU7384" s="201">
        <v>0.73819999999999997</v>
      </c>
    </row>
    <row r="7385" spans="47:47" x14ac:dyDescent="0.2">
      <c r="AU7385" s="201">
        <v>0.73829999999999996</v>
      </c>
    </row>
    <row r="7386" spans="47:47" x14ac:dyDescent="0.2">
      <c r="AU7386" s="201">
        <v>0.73839999999999995</v>
      </c>
    </row>
    <row r="7387" spans="47:47" x14ac:dyDescent="0.2">
      <c r="AU7387" s="201">
        <v>0.73850000000000005</v>
      </c>
    </row>
    <row r="7388" spans="47:47" x14ac:dyDescent="0.2">
      <c r="AU7388" s="201">
        <v>0.73860000000000003</v>
      </c>
    </row>
    <row r="7389" spans="47:47" x14ac:dyDescent="0.2">
      <c r="AU7389" s="201">
        <v>0.73870000000000002</v>
      </c>
    </row>
    <row r="7390" spans="47:47" x14ac:dyDescent="0.2">
      <c r="AU7390" s="201">
        <v>0.73880000000000001</v>
      </c>
    </row>
    <row r="7391" spans="47:47" x14ac:dyDescent="0.2">
      <c r="AU7391" s="201">
        <v>0.7389</v>
      </c>
    </row>
    <row r="7392" spans="47:47" x14ac:dyDescent="0.2">
      <c r="AU7392" s="201">
        <v>0.73899999999999999</v>
      </c>
    </row>
    <row r="7393" spans="47:47" x14ac:dyDescent="0.2">
      <c r="AU7393" s="201">
        <v>0.73909999999999998</v>
      </c>
    </row>
    <row r="7394" spans="47:47" x14ac:dyDescent="0.2">
      <c r="AU7394" s="201">
        <v>0.73919999999999997</v>
      </c>
    </row>
    <row r="7395" spans="47:47" x14ac:dyDescent="0.2">
      <c r="AU7395" s="201">
        <v>0.73929999999999996</v>
      </c>
    </row>
    <row r="7396" spans="47:47" x14ac:dyDescent="0.2">
      <c r="AU7396" s="201">
        <v>0.73939999999999995</v>
      </c>
    </row>
    <row r="7397" spans="47:47" x14ac:dyDescent="0.2">
      <c r="AU7397" s="201">
        <v>0.73950000000000005</v>
      </c>
    </row>
    <row r="7398" spans="47:47" x14ac:dyDescent="0.2">
      <c r="AU7398" s="201">
        <v>0.73960000000000004</v>
      </c>
    </row>
    <row r="7399" spans="47:47" x14ac:dyDescent="0.2">
      <c r="AU7399" s="201">
        <v>0.73970000000000002</v>
      </c>
    </row>
    <row r="7400" spans="47:47" x14ac:dyDescent="0.2">
      <c r="AU7400" s="201">
        <v>0.73980000000000001</v>
      </c>
    </row>
    <row r="7401" spans="47:47" x14ac:dyDescent="0.2">
      <c r="AU7401" s="201">
        <v>0.7399</v>
      </c>
    </row>
    <row r="7402" spans="47:47" x14ac:dyDescent="0.2">
      <c r="AU7402" s="201">
        <v>0.74</v>
      </c>
    </row>
    <row r="7403" spans="47:47" x14ac:dyDescent="0.2">
      <c r="AU7403" s="201">
        <v>0.74009999999999998</v>
      </c>
    </row>
    <row r="7404" spans="47:47" x14ac:dyDescent="0.2">
      <c r="AU7404" s="201">
        <v>0.74019999999999997</v>
      </c>
    </row>
    <row r="7405" spans="47:47" x14ac:dyDescent="0.2">
      <c r="AU7405" s="201">
        <v>0.74029999999999996</v>
      </c>
    </row>
    <row r="7406" spans="47:47" x14ac:dyDescent="0.2">
      <c r="AU7406" s="201">
        <v>0.74039999999999995</v>
      </c>
    </row>
    <row r="7407" spans="47:47" x14ac:dyDescent="0.2">
      <c r="AU7407" s="201">
        <v>0.74050000000000005</v>
      </c>
    </row>
    <row r="7408" spans="47:47" x14ac:dyDescent="0.2">
      <c r="AU7408" s="201">
        <v>0.74060000000000004</v>
      </c>
    </row>
    <row r="7409" spans="47:47" x14ac:dyDescent="0.2">
      <c r="AU7409" s="201">
        <v>0.74070000000000003</v>
      </c>
    </row>
    <row r="7410" spans="47:47" x14ac:dyDescent="0.2">
      <c r="AU7410" s="201">
        <v>0.74080000000000001</v>
      </c>
    </row>
    <row r="7411" spans="47:47" x14ac:dyDescent="0.2">
      <c r="AU7411" s="201">
        <v>0.7409</v>
      </c>
    </row>
    <row r="7412" spans="47:47" x14ac:dyDescent="0.2">
      <c r="AU7412" s="201">
        <v>0.74099999999999999</v>
      </c>
    </row>
    <row r="7413" spans="47:47" x14ac:dyDescent="0.2">
      <c r="AU7413" s="201">
        <v>0.74109999999999998</v>
      </c>
    </row>
    <row r="7414" spans="47:47" x14ac:dyDescent="0.2">
      <c r="AU7414" s="201">
        <v>0.74119999999999997</v>
      </c>
    </row>
    <row r="7415" spans="47:47" x14ac:dyDescent="0.2">
      <c r="AU7415" s="201">
        <v>0.74129999999999996</v>
      </c>
    </row>
    <row r="7416" spans="47:47" x14ac:dyDescent="0.2">
      <c r="AU7416" s="201">
        <v>0.74139999999999995</v>
      </c>
    </row>
    <row r="7417" spans="47:47" x14ac:dyDescent="0.2">
      <c r="AU7417" s="201">
        <v>0.74150000000000005</v>
      </c>
    </row>
    <row r="7418" spans="47:47" x14ac:dyDescent="0.2">
      <c r="AU7418" s="201">
        <v>0.74160000000000004</v>
      </c>
    </row>
    <row r="7419" spans="47:47" x14ac:dyDescent="0.2">
      <c r="AU7419" s="201">
        <v>0.74170000000000003</v>
      </c>
    </row>
    <row r="7420" spans="47:47" x14ac:dyDescent="0.2">
      <c r="AU7420" s="201">
        <v>0.74180000000000001</v>
      </c>
    </row>
    <row r="7421" spans="47:47" x14ac:dyDescent="0.2">
      <c r="AU7421" s="201">
        <v>0.7419</v>
      </c>
    </row>
    <row r="7422" spans="47:47" x14ac:dyDescent="0.2">
      <c r="AU7422" s="201">
        <v>0.74199999999999999</v>
      </c>
    </row>
    <row r="7423" spans="47:47" x14ac:dyDescent="0.2">
      <c r="AU7423" s="201">
        <v>0.74209999999999998</v>
      </c>
    </row>
    <row r="7424" spans="47:47" x14ac:dyDescent="0.2">
      <c r="AU7424" s="201">
        <v>0.74219999999999997</v>
      </c>
    </row>
    <row r="7425" spans="47:47" x14ac:dyDescent="0.2">
      <c r="AU7425" s="201">
        <v>0.74229999999999996</v>
      </c>
    </row>
    <row r="7426" spans="47:47" x14ac:dyDescent="0.2">
      <c r="AU7426" s="201">
        <v>0.74239999999999995</v>
      </c>
    </row>
    <row r="7427" spans="47:47" x14ac:dyDescent="0.2">
      <c r="AU7427" s="201">
        <v>0.74250000000000005</v>
      </c>
    </row>
    <row r="7428" spans="47:47" x14ac:dyDescent="0.2">
      <c r="AU7428" s="201">
        <v>0.74260000000000004</v>
      </c>
    </row>
    <row r="7429" spans="47:47" x14ac:dyDescent="0.2">
      <c r="AU7429" s="201">
        <v>0.74270000000000003</v>
      </c>
    </row>
    <row r="7430" spans="47:47" x14ac:dyDescent="0.2">
      <c r="AU7430" s="201">
        <v>0.74280000000000002</v>
      </c>
    </row>
    <row r="7431" spans="47:47" x14ac:dyDescent="0.2">
      <c r="AU7431" s="201">
        <v>0.7429</v>
      </c>
    </row>
    <row r="7432" spans="47:47" x14ac:dyDescent="0.2">
      <c r="AU7432" s="201">
        <v>0.74299999999999999</v>
      </c>
    </row>
    <row r="7433" spans="47:47" x14ac:dyDescent="0.2">
      <c r="AU7433" s="201">
        <v>0.74309999999999998</v>
      </c>
    </row>
    <row r="7434" spans="47:47" x14ac:dyDescent="0.2">
      <c r="AU7434" s="201">
        <v>0.74319999999999997</v>
      </c>
    </row>
    <row r="7435" spans="47:47" x14ac:dyDescent="0.2">
      <c r="AU7435" s="201">
        <v>0.74329999999999996</v>
      </c>
    </row>
    <row r="7436" spans="47:47" x14ac:dyDescent="0.2">
      <c r="AU7436" s="201">
        <v>0.74339999999999995</v>
      </c>
    </row>
    <row r="7437" spans="47:47" x14ac:dyDescent="0.2">
      <c r="AU7437" s="201">
        <v>0.74350000000000005</v>
      </c>
    </row>
    <row r="7438" spans="47:47" x14ac:dyDescent="0.2">
      <c r="AU7438" s="201">
        <v>0.74360000000000004</v>
      </c>
    </row>
    <row r="7439" spans="47:47" x14ac:dyDescent="0.2">
      <c r="AU7439" s="201">
        <v>0.74370000000000003</v>
      </c>
    </row>
    <row r="7440" spans="47:47" x14ac:dyDescent="0.2">
      <c r="AU7440" s="201">
        <v>0.74380000000000002</v>
      </c>
    </row>
    <row r="7441" spans="47:47" x14ac:dyDescent="0.2">
      <c r="AU7441" s="201">
        <v>0.74390000000000001</v>
      </c>
    </row>
    <row r="7442" spans="47:47" x14ac:dyDescent="0.2">
      <c r="AU7442" s="201">
        <v>0.74399999999999999</v>
      </c>
    </row>
    <row r="7443" spans="47:47" x14ac:dyDescent="0.2">
      <c r="AU7443" s="201">
        <v>0.74409999999999998</v>
      </c>
    </row>
    <row r="7444" spans="47:47" x14ac:dyDescent="0.2">
      <c r="AU7444" s="201">
        <v>0.74419999999999997</v>
      </c>
    </row>
    <row r="7445" spans="47:47" x14ac:dyDescent="0.2">
      <c r="AU7445" s="201">
        <v>0.74429999999999996</v>
      </c>
    </row>
    <row r="7446" spans="47:47" x14ac:dyDescent="0.2">
      <c r="AU7446" s="201">
        <v>0.74439999999999995</v>
      </c>
    </row>
    <row r="7447" spans="47:47" x14ac:dyDescent="0.2">
      <c r="AU7447" s="201">
        <v>0.74450000000000005</v>
      </c>
    </row>
    <row r="7448" spans="47:47" x14ac:dyDescent="0.2">
      <c r="AU7448" s="201">
        <v>0.74460000000000004</v>
      </c>
    </row>
    <row r="7449" spans="47:47" x14ac:dyDescent="0.2">
      <c r="AU7449" s="201">
        <v>0.74470000000000003</v>
      </c>
    </row>
    <row r="7450" spans="47:47" x14ac:dyDescent="0.2">
      <c r="AU7450" s="201">
        <v>0.74480000000000002</v>
      </c>
    </row>
    <row r="7451" spans="47:47" x14ac:dyDescent="0.2">
      <c r="AU7451" s="201">
        <v>0.74490000000000001</v>
      </c>
    </row>
    <row r="7452" spans="47:47" x14ac:dyDescent="0.2">
      <c r="AU7452" s="201">
        <v>0.745</v>
      </c>
    </row>
    <row r="7453" spans="47:47" x14ac:dyDescent="0.2">
      <c r="AU7453" s="201">
        <v>0.74509999999999998</v>
      </c>
    </row>
    <row r="7454" spans="47:47" x14ac:dyDescent="0.2">
      <c r="AU7454" s="201">
        <v>0.74519999999999997</v>
      </c>
    </row>
    <row r="7455" spans="47:47" x14ac:dyDescent="0.2">
      <c r="AU7455" s="201">
        <v>0.74529999999999996</v>
      </c>
    </row>
    <row r="7456" spans="47:47" x14ac:dyDescent="0.2">
      <c r="AU7456" s="201">
        <v>0.74539999999999995</v>
      </c>
    </row>
    <row r="7457" spans="47:47" x14ac:dyDescent="0.2">
      <c r="AU7457" s="201">
        <v>0.74550000000000005</v>
      </c>
    </row>
    <row r="7458" spans="47:47" x14ac:dyDescent="0.2">
      <c r="AU7458" s="201">
        <v>0.74560000000000004</v>
      </c>
    </row>
    <row r="7459" spans="47:47" x14ac:dyDescent="0.2">
      <c r="AU7459" s="201">
        <v>0.74570000000000003</v>
      </c>
    </row>
    <row r="7460" spans="47:47" x14ac:dyDescent="0.2">
      <c r="AU7460" s="201">
        <v>0.74580000000000002</v>
      </c>
    </row>
    <row r="7461" spans="47:47" x14ac:dyDescent="0.2">
      <c r="AU7461" s="201">
        <v>0.74590000000000001</v>
      </c>
    </row>
    <row r="7462" spans="47:47" x14ac:dyDescent="0.2">
      <c r="AU7462" s="201">
        <v>0.746</v>
      </c>
    </row>
    <row r="7463" spans="47:47" x14ac:dyDescent="0.2">
      <c r="AU7463" s="201">
        <v>0.74609999999999999</v>
      </c>
    </row>
    <row r="7464" spans="47:47" x14ac:dyDescent="0.2">
      <c r="AU7464" s="201">
        <v>0.74619999999999997</v>
      </c>
    </row>
    <row r="7465" spans="47:47" x14ac:dyDescent="0.2">
      <c r="AU7465" s="201">
        <v>0.74629999999999996</v>
      </c>
    </row>
    <row r="7466" spans="47:47" x14ac:dyDescent="0.2">
      <c r="AU7466" s="201">
        <v>0.74639999999999995</v>
      </c>
    </row>
    <row r="7467" spans="47:47" x14ac:dyDescent="0.2">
      <c r="AU7467" s="201">
        <v>0.74650000000000005</v>
      </c>
    </row>
    <row r="7468" spans="47:47" x14ac:dyDescent="0.2">
      <c r="AU7468" s="201">
        <v>0.74660000000000004</v>
      </c>
    </row>
    <row r="7469" spans="47:47" x14ac:dyDescent="0.2">
      <c r="AU7469" s="201">
        <v>0.74670000000000003</v>
      </c>
    </row>
    <row r="7470" spans="47:47" x14ac:dyDescent="0.2">
      <c r="AU7470" s="201">
        <v>0.74680000000000002</v>
      </c>
    </row>
    <row r="7471" spans="47:47" x14ac:dyDescent="0.2">
      <c r="AU7471" s="201">
        <v>0.74690000000000001</v>
      </c>
    </row>
    <row r="7472" spans="47:47" x14ac:dyDescent="0.2">
      <c r="AU7472" s="201">
        <v>0.747</v>
      </c>
    </row>
    <row r="7473" spans="47:47" x14ac:dyDescent="0.2">
      <c r="AU7473" s="201">
        <v>0.74709999999999999</v>
      </c>
    </row>
    <row r="7474" spans="47:47" x14ac:dyDescent="0.2">
      <c r="AU7474" s="201">
        <v>0.74719999999999998</v>
      </c>
    </row>
    <row r="7475" spans="47:47" x14ac:dyDescent="0.2">
      <c r="AU7475" s="201">
        <v>0.74729999999999996</v>
      </c>
    </row>
    <row r="7476" spans="47:47" x14ac:dyDescent="0.2">
      <c r="AU7476" s="201">
        <v>0.74739999999999995</v>
      </c>
    </row>
    <row r="7477" spans="47:47" x14ac:dyDescent="0.2">
      <c r="AU7477" s="201">
        <v>0.74750000000000005</v>
      </c>
    </row>
    <row r="7478" spans="47:47" x14ac:dyDescent="0.2">
      <c r="AU7478" s="201">
        <v>0.74760000000000004</v>
      </c>
    </row>
    <row r="7479" spans="47:47" x14ac:dyDescent="0.2">
      <c r="AU7479" s="201">
        <v>0.74770000000000003</v>
      </c>
    </row>
    <row r="7480" spans="47:47" x14ac:dyDescent="0.2">
      <c r="AU7480" s="201">
        <v>0.74780000000000002</v>
      </c>
    </row>
    <row r="7481" spans="47:47" x14ac:dyDescent="0.2">
      <c r="AU7481" s="201">
        <v>0.74790000000000001</v>
      </c>
    </row>
    <row r="7482" spans="47:47" x14ac:dyDescent="0.2">
      <c r="AU7482" s="201">
        <v>0.748</v>
      </c>
    </row>
    <row r="7483" spans="47:47" x14ac:dyDescent="0.2">
      <c r="AU7483" s="201">
        <v>0.74809999999999999</v>
      </c>
    </row>
    <row r="7484" spans="47:47" x14ac:dyDescent="0.2">
      <c r="AU7484" s="201">
        <v>0.74819999999999998</v>
      </c>
    </row>
    <row r="7485" spans="47:47" x14ac:dyDescent="0.2">
      <c r="AU7485" s="201">
        <v>0.74829999999999997</v>
      </c>
    </row>
    <row r="7486" spans="47:47" x14ac:dyDescent="0.2">
      <c r="AU7486" s="201">
        <v>0.74839999999999995</v>
      </c>
    </row>
    <row r="7487" spans="47:47" x14ac:dyDescent="0.2">
      <c r="AU7487" s="201">
        <v>0.74850000000000005</v>
      </c>
    </row>
    <row r="7488" spans="47:47" x14ac:dyDescent="0.2">
      <c r="AU7488" s="201">
        <v>0.74860000000000004</v>
      </c>
    </row>
    <row r="7489" spans="47:47" x14ac:dyDescent="0.2">
      <c r="AU7489" s="201">
        <v>0.74870000000000003</v>
      </c>
    </row>
    <row r="7490" spans="47:47" x14ac:dyDescent="0.2">
      <c r="AU7490" s="201">
        <v>0.74880000000000002</v>
      </c>
    </row>
    <row r="7491" spans="47:47" x14ac:dyDescent="0.2">
      <c r="AU7491" s="201">
        <v>0.74890000000000001</v>
      </c>
    </row>
    <row r="7492" spans="47:47" x14ac:dyDescent="0.2">
      <c r="AU7492" s="201">
        <v>0.749</v>
      </c>
    </row>
    <row r="7493" spans="47:47" x14ac:dyDescent="0.2">
      <c r="AU7493" s="201">
        <v>0.74909999999999999</v>
      </c>
    </row>
    <row r="7494" spans="47:47" x14ac:dyDescent="0.2">
      <c r="AU7494" s="201">
        <v>0.74919999999999998</v>
      </c>
    </row>
    <row r="7495" spans="47:47" x14ac:dyDescent="0.2">
      <c r="AU7495" s="201">
        <v>0.74929999999999997</v>
      </c>
    </row>
    <row r="7496" spans="47:47" x14ac:dyDescent="0.2">
      <c r="AU7496" s="201">
        <v>0.74939999999999996</v>
      </c>
    </row>
    <row r="7497" spans="47:47" x14ac:dyDescent="0.2">
      <c r="AU7497" s="201">
        <v>0.74950000000000006</v>
      </c>
    </row>
    <row r="7498" spans="47:47" x14ac:dyDescent="0.2">
      <c r="AU7498" s="201">
        <v>0.74960000000000004</v>
      </c>
    </row>
    <row r="7499" spans="47:47" x14ac:dyDescent="0.2">
      <c r="AU7499" s="201">
        <v>0.74970000000000003</v>
      </c>
    </row>
    <row r="7500" spans="47:47" x14ac:dyDescent="0.2">
      <c r="AU7500" s="201">
        <v>0.74980000000000002</v>
      </c>
    </row>
    <row r="7501" spans="47:47" x14ac:dyDescent="0.2">
      <c r="AU7501" s="201">
        <v>0.74990000000000001</v>
      </c>
    </row>
    <row r="7502" spans="47:47" x14ac:dyDescent="0.2">
      <c r="AU7502" s="201">
        <v>0.75</v>
      </c>
    </row>
    <row r="7503" spans="47:47" x14ac:dyDescent="0.2">
      <c r="AU7503" s="201">
        <v>0.75009999999999999</v>
      </c>
    </row>
    <row r="7504" spans="47:47" x14ac:dyDescent="0.2">
      <c r="AU7504" s="201">
        <v>0.75019999999999998</v>
      </c>
    </row>
    <row r="7505" spans="47:47" x14ac:dyDescent="0.2">
      <c r="AU7505" s="201">
        <v>0.75029999999999997</v>
      </c>
    </row>
    <row r="7506" spans="47:47" x14ac:dyDescent="0.2">
      <c r="AU7506" s="201">
        <v>0.75039999999999996</v>
      </c>
    </row>
    <row r="7507" spans="47:47" x14ac:dyDescent="0.2">
      <c r="AU7507" s="201">
        <v>0.75049999999999994</v>
      </c>
    </row>
    <row r="7508" spans="47:47" x14ac:dyDescent="0.2">
      <c r="AU7508" s="201">
        <v>0.75060000000000004</v>
      </c>
    </row>
    <row r="7509" spans="47:47" x14ac:dyDescent="0.2">
      <c r="AU7509" s="201">
        <v>0.75070000000000003</v>
      </c>
    </row>
    <row r="7510" spans="47:47" x14ac:dyDescent="0.2">
      <c r="AU7510" s="201">
        <v>0.75080000000000002</v>
      </c>
    </row>
    <row r="7511" spans="47:47" x14ac:dyDescent="0.2">
      <c r="AU7511" s="201">
        <v>0.75090000000000001</v>
      </c>
    </row>
    <row r="7512" spans="47:47" x14ac:dyDescent="0.2">
      <c r="AU7512" s="201">
        <v>0.751</v>
      </c>
    </row>
    <row r="7513" spans="47:47" x14ac:dyDescent="0.2">
      <c r="AU7513" s="201">
        <v>0.75109999999999999</v>
      </c>
    </row>
    <row r="7514" spans="47:47" x14ac:dyDescent="0.2">
      <c r="AU7514" s="201">
        <v>0.75119999999999998</v>
      </c>
    </row>
    <row r="7515" spans="47:47" x14ac:dyDescent="0.2">
      <c r="AU7515" s="201">
        <v>0.75129999999999997</v>
      </c>
    </row>
    <row r="7516" spans="47:47" x14ac:dyDescent="0.2">
      <c r="AU7516" s="201">
        <v>0.75139999999999996</v>
      </c>
    </row>
    <row r="7517" spans="47:47" x14ac:dyDescent="0.2">
      <c r="AU7517" s="201">
        <v>0.75149999999999995</v>
      </c>
    </row>
    <row r="7518" spans="47:47" x14ac:dyDescent="0.2">
      <c r="AU7518" s="201">
        <v>0.75160000000000005</v>
      </c>
    </row>
    <row r="7519" spans="47:47" x14ac:dyDescent="0.2">
      <c r="AU7519" s="201">
        <v>0.75170000000000003</v>
      </c>
    </row>
    <row r="7520" spans="47:47" x14ac:dyDescent="0.2">
      <c r="AU7520" s="201">
        <v>0.75180000000000002</v>
      </c>
    </row>
    <row r="7521" spans="47:47" x14ac:dyDescent="0.2">
      <c r="AU7521" s="201">
        <v>0.75190000000000001</v>
      </c>
    </row>
    <row r="7522" spans="47:47" x14ac:dyDescent="0.2">
      <c r="AU7522" s="201">
        <v>0.752</v>
      </c>
    </row>
    <row r="7523" spans="47:47" x14ac:dyDescent="0.2">
      <c r="AU7523" s="201">
        <v>0.75209999999999999</v>
      </c>
    </row>
    <row r="7524" spans="47:47" x14ac:dyDescent="0.2">
      <c r="AU7524" s="201">
        <v>0.75219999999999998</v>
      </c>
    </row>
    <row r="7525" spans="47:47" x14ac:dyDescent="0.2">
      <c r="AU7525" s="201">
        <v>0.75229999999999997</v>
      </c>
    </row>
    <row r="7526" spans="47:47" x14ac:dyDescent="0.2">
      <c r="AU7526" s="201">
        <v>0.75239999999999996</v>
      </c>
    </row>
    <row r="7527" spans="47:47" x14ac:dyDescent="0.2">
      <c r="AU7527" s="201">
        <v>0.75249999999999995</v>
      </c>
    </row>
    <row r="7528" spans="47:47" x14ac:dyDescent="0.2">
      <c r="AU7528" s="201">
        <v>0.75260000000000005</v>
      </c>
    </row>
    <row r="7529" spans="47:47" x14ac:dyDescent="0.2">
      <c r="AU7529" s="201">
        <v>0.75270000000000004</v>
      </c>
    </row>
    <row r="7530" spans="47:47" x14ac:dyDescent="0.2">
      <c r="AU7530" s="201">
        <v>0.75280000000000002</v>
      </c>
    </row>
    <row r="7531" spans="47:47" x14ac:dyDescent="0.2">
      <c r="AU7531" s="201">
        <v>0.75290000000000001</v>
      </c>
    </row>
    <row r="7532" spans="47:47" x14ac:dyDescent="0.2">
      <c r="AU7532" s="201">
        <v>0.753</v>
      </c>
    </row>
    <row r="7533" spans="47:47" x14ac:dyDescent="0.2">
      <c r="AU7533" s="201">
        <v>0.75309999999999999</v>
      </c>
    </row>
    <row r="7534" spans="47:47" x14ac:dyDescent="0.2">
      <c r="AU7534" s="201">
        <v>0.75319999999999998</v>
      </c>
    </row>
    <row r="7535" spans="47:47" x14ac:dyDescent="0.2">
      <c r="AU7535" s="201">
        <v>0.75329999999999997</v>
      </c>
    </row>
    <row r="7536" spans="47:47" x14ac:dyDescent="0.2">
      <c r="AU7536" s="201">
        <v>0.75339999999999996</v>
      </c>
    </row>
    <row r="7537" spans="47:47" x14ac:dyDescent="0.2">
      <c r="AU7537" s="201">
        <v>0.75349999999999995</v>
      </c>
    </row>
    <row r="7538" spans="47:47" x14ac:dyDescent="0.2">
      <c r="AU7538" s="201">
        <v>0.75360000000000005</v>
      </c>
    </row>
    <row r="7539" spans="47:47" x14ac:dyDescent="0.2">
      <c r="AU7539" s="201">
        <v>0.75370000000000004</v>
      </c>
    </row>
    <row r="7540" spans="47:47" x14ac:dyDescent="0.2">
      <c r="AU7540" s="201">
        <v>0.75380000000000003</v>
      </c>
    </row>
    <row r="7541" spans="47:47" x14ac:dyDescent="0.2">
      <c r="AU7541" s="201">
        <v>0.75390000000000001</v>
      </c>
    </row>
    <row r="7542" spans="47:47" x14ac:dyDescent="0.2">
      <c r="AU7542" s="201">
        <v>0.754</v>
      </c>
    </row>
    <row r="7543" spans="47:47" x14ac:dyDescent="0.2">
      <c r="AU7543" s="201">
        <v>0.75409999999999999</v>
      </c>
    </row>
    <row r="7544" spans="47:47" x14ac:dyDescent="0.2">
      <c r="AU7544" s="201">
        <v>0.75419999999999998</v>
      </c>
    </row>
    <row r="7545" spans="47:47" x14ac:dyDescent="0.2">
      <c r="AU7545" s="201">
        <v>0.75429999999999997</v>
      </c>
    </row>
    <row r="7546" spans="47:47" x14ac:dyDescent="0.2">
      <c r="AU7546" s="201">
        <v>0.75439999999999996</v>
      </c>
    </row>
    <row r="7547" spans="47:47" x14ac:dyDescent="0.2">
      <c r="AU7547" s="201">
        <v>0.75449999999999995</v>
      </c>
    </row>
    <row r="7548" spans="47:47" x14ac:dyDescent="0.2">
      <c r="AU7548" s="201">
        <v>0.75460000000000005</v>
      </c>
    </row>
    <row r="7549" spans="47:47" x14ac:dyDescent="0.2">
      <c r="AU7549" s="201">
        <v>0.75470000000000004</v>
      </c>
    </row>
    <row r="7550" spans="47:47" x14ac:dyDescent="0.2">
      <c r="AU7550" s="201">
        <v>0.75480000000000003</v>
      </c>
    </row>
    <row r="7551" spans="47:47" x14ac:dyDescent="0.2">
      <c r="AU7551" s="201">
        <v>0.75490000000000002</v>
      </c>
    </row>
    <row r="7552" spans="47:47" x14ac:dyDescent="0.2">
      <c r="AU7552" s="201">
        <v>0.755</v>
      </c>
    </row>
    <row r="7553" spans="47:47" x14ac:dyDescent="0.2">
      <c r="AU7553" s="201">
        <v>0.75509999999999999</v>
      </c>
    </row>
    <row r="7554" spans="47:47" x14ac:dyDescent="0.2">
      <c r="AU7554" s="201">
        <v>0.75519999999999998</v>
      </c>
    </row>
    <row r="7555" spans="47:47" x14ac:dyDescent="0.2">
      <c r="AU7555" s="201">
        <v>0.75529999999999997</v>
      </c>
    </row>
    <row r="7556" spans="47:47" x14ac:dyDescent="0.2">
      <c r="AU7556" s="201">
        <v>0.75539999999999996</v>
      </c>
    </row>
    <row r="7557" spans="47:47" x14ac:dyDescent="0.2">
      <c r="AU7557" s="201">
        <v>0.75549999999999995</v>
      </c>
    </row>
    <row r="7558" spans="47:47" x14ac:dyDescent="0.2">
      <c r="AU7558" s="201">
        <v>0.75560000000000005</v>
      </c>
    </row>
    <row r="7559" spans="47:47" x14ac:dyDescent="0.2">
      <c r="AU7559" s="201">
        <v>0.75570000000000004</v>
      </c>
    </row>
    <row r="7560" spans="47:47" x14ac:dyDescent="0.2">
      <c r="AU7560" s="201">
        <v>0.75580000000000003</v>
      </c>
    </row>
    <row r="7561" spans="47:47" x14ac:dyDescent="0.2">
      <c r="AU7561" s="201">
        <v>0.75590000000000002</v>
      </c>
    </row>
    <row r="7562" spans="47:47" x14ac:dyDescent="0.2">
      <c r="AU7562" s="201">
        <v>0.75600000000000001</v>
      </c>
    </row>
    <row r="7563" spans="47:47" x14ac:dyDescent="0.2">
      <c r="AU7563" s="201">
        <v>0.75609999999999999</v>
      </c>
    </row>
    <row r="7564" spans="47:47" x14ac:dyDescent="0.2">
      <c r="AU7564" s="201">
        <v>0.75619999999999998</v>
      </c>
    </row>
    <row r="7565" spans="47:47" x14ac:dyDescent="0.2">
      <c r="AU7565" s="201">
        <v>0.75629999999999997</v>
      </c>
    </row>
    <row r="7566" spans="47:47" x14ac:dyDescent="0.2">
      <c r="AU7566" s="201">
        <v>0.75639999999999996</v>
      </c>
    </row>
    <row r="7567" spans="47:47" x14ac:dyDescent="0.2">
      <c r="AU7567" s="201">
        <v>0.75649999999999995</v>
      </c>
    </row>
    <row r="7568" spans="47:47" x14ac:dyDescent="0.2">
      <c r="AU7568" s="201">
        <v>0.75660000000000005</v>
      </c>
    </row>
    <row r="7569" spans="47:47" x14ac:dyDescent="0.2">
      <c r="AU7569" s="201">
        <v>0.75670000000000004</v>
      </c>
    </row>
    <row r="7570" spans="47:47" x14ac:dyDescent="0.2">
      <c r="AU7570" s="201">
        <v>0.75680000000000003</v>
      </c>
    </row>
    <row r="7571" spans="47:47" x14ac:dyDescent="0.2">
      <c r="AU7571" s="201">
        <v>0.75690000000000002</v>
      </c>
    </row>
    <row r="7572" spans="47:47" x14ac:dyDescent="0.2">
      <c r="AU7572" s="201">
        <v>0.75700000000000001</v>
      </c>
    </row>
    <row r="7573" spans="47:47" x14ac:dyDescent="0.2">
      <c r="AU7573" s="201">
        <v>0.7571</v>
      </c>
    </row>
    <row r="7574" spans="47:47" x14ac:dyDescent="0.2">
      <c r="AU7574" s="201">
        <v>0.75719999999999998</v>
      </c>
    </row>
    <row r="7575" spans="47:47" x14ac:dyDescent="0.2">
      <c r="AU7575" s="201">
        <v>0.75729999999999997</v>
      </c>
    </row>
    <row r="7576" spans="47:47" x14ac:dyDescent="0.2">
      <c r="AU7576" s="201">
        <v>0.75739999999999996</v>
      </c>
    </row>
    <row r="7577" spans="47:47" x14ac:dyDescent="0.2">
      <c r="AU7577" s="201">
        <v>0.75749999999999995</v>
      </c>
    </row>
    <row r="7578" spans="47:47" x14ac:dyDescent="0.2">
      <c r="AU7578" s="201">
        <v>0.75760000000000005</v>
      </c>
    </row>
    <row r="7579" spans="47:47" x14ac:dyDescent="0.2">
      <c r="AU7579" s="201">
        <v>0.75770000000000004</v>
      </c>
    </row>
    <row r="7580" spans="47:47" x14ac:dyDescent="0.2">
      <c r="AU7580" s="201">
        <v>0.75780000000000003</v>
      </c>
    </row>
    <row r="7581" spans="47:47" x14ac:dyDescent="0.2">
      <c r="AU7581" s="201">
        <v>0.75790000000000002</v>
      </c>
    </row>
    <row r="7582" spans="47:47" x14ac:dyDescent="0.2">
      <c r="AU7582" s="201">
        <v>0.75800000000000001</v>
      </c>
    </row>
    <row r="7583" spans="47:47" x14ac:dyDescent="0.2">
      <c r="AU7583" s="201">
        <v>0.7581</v>
      </c>
    </row>
    <row r="7584" spans="47:47" x14ac:dyDescent="0.2">
      <c r="AU7584" s="201">
        <v>0.75819999999999999</v>
      </c>
    </row>
    <row r="7585" spans="47:47" x14ac:dyDescent="0.2">
      <c r="AU7585" s="201">
        <v>0.75829999999999997</v>
      </c>
    </row>
    <row r="7586" spans="47:47" x14ac:dyDescent="0.2">
      <c r="AU7586" s="201">
        <v>0.75839999999999996</v>
      </c>
    </row>
    <row r="7587" spans="47:47" x14ac:dyDescent="0.2">
      <c r="AU7587" s="201">
        <v>0.75849999999999995</v>
      </c>
    </row>
    <row r="7588" spans="47:47" x14ac:dyDescent="0.2">
      <c r="AU7588" s="201">
        <v>0.75860000000000005</v>
      </c>
    </row>
    <row r="7589" spans="47:47" x14ac:dyDescent="0.2">
      <c r="AU7589" s="201">
        <v>0.75870000000000004</v>
      </c>
    </row>
    <row r="7590" spans="47:47" x14ac:dyDescent="0.2">
      <c r="AU7590" s="201">
        <v>0.75880000000000003</v>
      </c>
    </row>
    <row r="7591" spans="47:47" x14ac:dyDescent="0.2">
      <c r="AU7591" s="201">
        <v>0.75890000000000002</v>
      </c>
    </row>
    <row r="7592" spans="47:47" x14ac:dyDescent="0.2">
      <c r="AU7592" s="201">
        <v>0.75900000000000001</v>
      </c>
    </row>
    <row r="7593" spans="47:47" x14ac:dyDescent="0.2">
      <c r="AU7593" s="201">
        <v>0.7591</v>
      </c>
    </row>
    <row r="7594" spans="47:47" x14ac:dyDescent="0.2">
      <c r="AU7594" s="201">
        <v>0.75919999999999999</v>
      </c>
    </row>
    <row r="7595" spans="47:47" x14ac:dyDescent="0.2">
      <c r="AU7595" s="201">
        <v>0.75929999999999997</v>
      </c>
    </row>
    <row r="7596" spans="47:47" x14ac:dyDescent="0.2">
      <c r="AU7596" s="201">
        <v>0.75939999999999996</v>
      </c>
    </row>
    <row r="7597" spans="47:47" x14ac:dyDescent="0.2">
      <c r="AU7597" s="201">
        <v>0.75949999999999995</v>
      </c>
    </row>
    <row r="7598" spans="47:47" x14ac:dyDescent="0.2">
      <c r="AU7598" s="201">
        <v>0.75960000000000005</v>
      </c>
    </row>
    <row r="7599" spans="47:47" x14ac:dyDescent="0.2">
      <c r="AU7599" s="201">
        <v>0.75970000000000004</v>
      </c>
    </row>
    <row r="7600" spans="47:47" x14ac:dyDescent="0.2">
      <c r="AU7600" s="201">
        <v>0.75980000000000003</v>
      </c>
    </row>
    <row r="7601" spans="47:47" x14ac:dyDescent="0.2">
      <c r="AU7601" s="201">
        <v>0.75990000000000002</v>
      </c>
    </row>
    <row r="7602" spans="47:47" x14ac:dyDescent="0.2">
      <c r="AU7602" s="201">
        <v>0.76</v>
      </c>
    </row>
    <row r="7603" spans="47:47" x14ac:dyDescent="0.2">
      <c r="AU7603" s="201">
        <v>0.7601</v>
      </c>
    </row>
    <row r="7604" spans="47:47" x14ac:dyDescent="0.2">
      <c r="AU7604" s="201">
        <v>0.76019999999999999</v>
      </c>
    </row>
    <row r="7605" spans="47:47" x14ac:dyDescent="0.2">
      <c r="AU7605" s="201">
        <v>0.76029999999999998</v>
      </c>
    </row>
    <row r="7606" spans="47:47" x14ac:dyDescent="0.2">
      <c r="AU7606" s="201">
        <v>0.76039999999999996</v>
      </c>
    </row>
    <row r="7607" spans="47:47" x14ac:dyDescent="0.2">
      <c r="AU7607" s="201">
        <v>0.76049999999999995</v>
      </c>
    </row>
    <row r="7608" spans="47:47" x14ac:dyDescent="0.2">
      <c r="AU7608" s="201">
        <v>0.76060000000000005</v>
      </c>
    </row>
    <row r="7609" spans="47:47" x14ac:dyDescent="0.2">
      <c r="AU7609" s="201">
        <v>0.76070000000000004</v>
      </c>
    </row>
    <row r="7610" spans="47:47" x14ac:dyDescent="0.2">
      <c r="AU7610" s="201">
        <v>0.76080000000000003</v>
      </c>
    </row>
    <row r="7611" spans="47:47" x14ac:dyDescent="0.2">
      <c r="AU7611" s="201">
        <v>0.76090000000000002</v>
      </c>
    </row>
    <row r="7612" spans="47:47" x14ac:dyDescent="0.2">
      <c r="AU7612" s="201">
        <v>0.76100000000000001</v>
      </c>
    </row>
    <row r="7613" spans="47:47" x14ac:dyDescent="0.2">
      <c r="AU7613" s="201">
        <v>0.7611</v>
      </c>
    </row>
    <row r="7614" spans="47:47" x14ac:dyDescent="0.2">
      <c r="AU7614" s="201">
        <v>0.76119999999999999</v>
      </c>
    </row>
    <row r="7615" spans="47:47" x14ac:dyDescent="0.2">
      <c r="AU7615" s="201">
        <v>0.76129999999999998</v>
      </c>
    </row>
    <row r="7616" spans="47:47" x14ac:dyDescent="0.2">
      <c r="AU7616" s="201">
        <v>0.76139999999999997</v>
      </c>
    </row>
    <row r="7617" spans="47:47" x14ac:dyDescent="0.2">
      <c r="AU7617" s="201">
        <v>0.76149999999999995</v>
      </c>
    </row>
    <row r="7618" spans="47:47" x14ac:dyDescent="0.2">
      <c r="AU7618" s="201">
        <v>0.76160000000000005</v>
      </c>
    </row>
    <row r="7619" spans="47:47" x14ac:dyDescent="0.2">
      <c r="AU7619" s="201">
        <v>0.76170000000000004</v>
      </c>
    </row>
    <row r="7620" spans="47:47" x14ac:dyDescent="0.2">
      <c r="AU7620" s="201">
        <v>0.76180000000000003</v>
      </c>
    </row>
    <row r="7621" spans="47:47" x14ac:dyDescent="0.2">
      <c r="AU7621" s="201">
        <v>0.76190000000000002</v>
      </c>
    </row>
    <row r="7622" spans="47:47" x14ac:dyDescent="0.2">
      <c r="AU7622" s="201">
        <v>0.76200000000000001</v>
      </c>
    </row>
    <row r="7623" spans="47:47" x14ac:dyDescent="0.2">
      <c r="AU7623" s="201">
        <v>0.7621</v>
      </c>
    </row>
    <row r="7624" spans="47:47" x14ac:dyDescent="0.2">
      <c r="AU7624" s="201">
        <v>0.76219999999999999</v>
      </c>
    </row>
    <row r="7625" spans="47:47" x14ac:dyDescent="0.2">
      <c r="AU7625" s="201">
        <v>0.76229999999999998</v>
      </c>
    </row>
    <row r="7626" spans="47:47" x14ac:dyDescent="0.2">
      <c r="AU7626" s="201">
        <v>0.76239999999999997</v>
      </c>
    </row>
    <row r="7627" spans="47:47" x14ac:dyDescent="0.2">
      <c r="AU7627" s="201">
        <v>0.76249999999999996</v>
      </c>
    </row>
    <row r="7628" spans="47:47" x14ac:dyDescent="0.2">
      <c r="AU7628" s="201">
        <v>0.76259999999999994</v>
      </c>
    </row>
    <row r="7629" spans="47:47" x14ac:dyDescent="0.2">
      <c r="AU7629" s="201">
        <v>0.76270000000000004</v>
      </c>
    </row>
    <row r="7630" spans="47:47" x14ac:dyDescent="0.2">
      <c r="AU7630" s="201">
        <v>0.76280000000000003</v>
      </c>
    </row>
    <row r="7631" spans="47:47" x14ac:dyDescent="0.2">
      <c r="AU7631" s="201">
        <v>0.76290000000000002</v>
      </c>
    </row>
    <row r="7632" spans="47:47" x14ac:dyDescent="0.2">
      <c r="AU7632" s="201">
        <v>0.76300000000000001</v>
      </c>
    </row>
    <row r="7633" spans="47:47" x14ac:dyDescent="0.2">
      <c r="AU7633" s="201">
        <v>0.7631</v>
      </c>
    </row>
    <row r="7634" spans="47:47" x14ac:dyDescent="0.2">
      <c r="AU7634" s="201">
        <v>0.76319999999999999</v>
      </c>
    </row>
    <row r="7635" spans="47:47" x14ac:dyDescent="0.2">
      <c r="AU7635" s="201">
        <v>0.76329999999999998</v>
      </c>
    </row>
    <row r="7636" spans="47:47" x14ac:dyDescent="0.2">
      <c r="AU7636" s="201">
        <v>0.76339999999999997</v>
      </c>
    </row>
    <row r="7637" spans="47:47" x14ac:dyDescent="0.2">
      <c r="AU7637" s="201">
        <v>0.76349999999999996</v>
      </c>
    </row>
    <row r="7638" spans="47:47" x14ac:dyDescent="0.2">
      <c r="AU7638" s="201">
        <v>0.76359999999999995</v>
      </c>
    </row>
    <row r="7639" spans="47:47" x14ac:dyDescent="0.2">
      <c r="AU7639" s="201">
        <v>0.76370000000000005</v>
      </c>
    </row>
    <row r="7640" spans="47:47" x14ac:dyDescent="0.2">
      <c r="AU7640" s="201">
        <v>0.76380000000000003</v>
      </c>
    </row>
    <row r="7641" spans="47:47" x14ac:dyDescent="0.2">
      <c r="AU7641" s="201">
        <v>0.76390000000000002</v>
      </c>
    </row>
    <row r="7642" spans="47:47" x14ac:dyDescent="0.2">
      <c r="AU7642" s="201">
        <v>0.76400000000000001</v>
      </c>
    </row>
    <row r="7643" spans="47:47" x14ac:dyDescent="0.2">
      <c r="AU7643" s="201">
        <v>0.7641</v>
      </c>
    </row>
    <row r="7644" spans="47:47" x14ac:dyDescent="0.2">
      <c r="AU7644" s="201">
        <v>0.76419999999999999</v>
      </c>
    </row>
    <row r="7645" spans="47:47" x14ac:dyDescent="0.2">
      <c r="AU7645" s="201">
        <v>0.76429999999999998</v>
      </c>
    </row>
    <row r="7646" spans="47:47" x14ac:dyDescent="0.2">
      <c r="AU7646" s="201">
        <v>0.76439999999999997</v>
      </c>
    </row>
    <row r="7647" spans="47:47" x14ac:dyDescent="0.2">
      <c r="AU7647" s="201">
        <v>0.76449999999999996</v>
      </c>
    </row>
    <row r="7648" spans="47:47" x14ac:dyDescent="0.2">
      <c r="AU7648" s="201">
        <v>0.76459999999999995</v>
      </c>
    </row>
    <row r="7649" spans="47:47" x14ac:dyDescent="0.2">
      <c r="AU7649" s="201">
        <v>0.76470000000000005</v>
      </c>
    </row>
    <row r="7650" spans="47:47" x14ac:dyDescent="0.2">
      <c r="AU7650" s="201">
        <v>0.76480000000000004</v>
      </c>
    </row>
    <row r="7651" spans="47:47" x14ac:dyDescent="0.2">
      <c r="AU7651" s="201">
        <v>0.76490000000000002</v>
      </c>
    </row>
    <row r="7652" spans="47:47" x14ac:dyDescent="0.2">
      <c r="AU7652" s="201">
        <v>0.76500000000000001</v>
      </c>
    </row>
    <row r="7653" spans="47:47" x14ac:dyDescent="0.2">
      <c r="AU7653" s="201">
        <v>0.7651</v>
      </c>
    </row>
    <row r="7654" spans="47:47" x14ac:dyDescent="0.2">
      <c r="AU7654" s="201">
        <v>0.76519999999999999</v>
      </c>
    </row>
    <row r="7655" spans="47:47" x14ac:dyDescent="0.2">
      <c r="AU7655" s="201">
        <v>0.76529999999999998</v>
      </c>
    </row>
    <row r="7656" spans="47:47" x14ac:dyDescent="0.2">
      <c r="AU7656" s="201">
        <v>0.76539999999999997</v>
      </c>
    </row>
    <row r="7657" spans="47:47" x14ac:dyDescent="0.2">
      <c r="AU7657" s="201">
        <v>0.76549999999999996</v>
      </c>
    </row>
    <row r="7658" spans="47:47" x14ac:dyDescent="0.2">
      <c r="AU7658" s="201">
        <v>0.76559999999999995</v>
      </c>
    </row>
    <row r="7659" spans="47:47" x14ac:dyDescent="0.2">
      <c r="AU7659" s="201">
        <v>0.76570000000000005</v>
      </c>
    </row>
    <row r="7660" spans="47:47" x14ac:dyDescent="0.2">
      <c r="AU7660" s="201">
        <v>0.76580000000000004</v>
      </c>
    </row>
    <row r="7661" spans="47:47" x14ac:dyDescent="0.2">
      <c r="AU7661" s="201">
        <v>0.76590000000000003</v>
      </c>
    </row>
    <row r="7662" spans="47:47" x14ac:dyDescent="0.2">
      <c r="AU7662" s="201">
        <v>0.76600000000000001</v>
      </c>
    </row>
    <row r="7663" spans="47:47" x14ac:dyDescent="0.2">
      <c r="AU7663" s="201">
        <v>0.7661</v>
      </c>
    </row>
    <row r="7664" spans="47:47" x14ac:dyDescent="0.2">
      <c r="AU7664" s="201">
        <v>0.76619999999999999</v>
      </c>
    </row>
    <row r="7665" spans="47:47" x14ac:dyDescent="0.2">
      <c r="AU7665" s="201">
        <v>0.76629999999999998</v>
      </c>
    </row>
    <row r="7666" spans="47:47" x14ac:dyDescent="0.2">
      <c r="AU7666" s="201">
        <v>0.76639999999999997</v>
      </c>
    </row>
    <row r="7667" spans="47:47" x14ac:dyDescent="0.2">
      <c r="AU7667" s="201">
        <v>0.76649999999999996</v>
      </c>
    </row>
    <row r="7668" spans="47:47" x14ac:dyDescent="0.2">
      <c r="AU7668" s="201">
        <v>0.76659999999999995</v>
      </c>
    </row>
    <row r="7669" spans="47:47" x14ac:dyDescent="0.2">
      <c r="AU7669" s="201">
        <v>0.76670000000000005</v>
      </c>
    </row>
    <row r="7670" spans="47:47" x14ac:dyDescent="0.2">
      <c r="AU7670" s="201">
        <v>0.76680000000000004</v>
      </c>
    </row>
    <row r="7671" spans="47:47" x14ac:dyDescent="0.2">
      <c r="AU7671" s="201">
        <v>0.76690000000000003</v>
      </c>
    </row>
    <row r="7672" spans="47:47" x14ac:dyDescent="0.2">
      <c r="AU7672" s="201">
        <v>0.76700000000000002</v>
      </c>
    </row>
    <row r="7673" spans="47:47" x14ac:dyDescent="0.2">
      <c r="AU7673" s="201">
        <v>0.7671</v>
      </c>
    </row>
    <row r="7674" spans="47:47" x14ac:dyDescent="0.2">
      <c r="AU7674" s="201">
        <v>0.76719999999999999</v>
      </c>
    </row>
    <row r="7675" spans="47:47" x14ac:dyDescent="0.2">
      <c r="AU7675" s="201">
        <v>0.76729999999999998</v>
      </c>
    </row>
    <row r="7676" spans="47:47" x14ac:dyDescent="0.2">
      <c r="AU7676" s="201">
        <v>0.76739999999999997</v>
      </c>
    </row>
    <row r="7677" spans="47:47" x14ac:dyDescent="0.2">
      <c r="AU7677" s="201">
        <v>0.76749999999999996</v>
      </c>
    </row>
    <row r="7678" spans="47:47" x14ac:dyDescent="0.2">
      <c r="AU7678" s="201">
        <v>0.76759999999999995</v>
      </c>
    </row>
    <row r="7679" spans="47:47" x14ac:dyDescent="0.2">
      <c r="AU7679" s="201">
        <v>0.76770000000000005</v>
      </c>
    </row>
    <row r="7680" spans="47:47" x14ac:dyDescent="0.2">
      <c r="AU7680" s="201">
        <v>0.76780000000000004</v>
      </c>
    </row>
    <row r="7681" spans="47:47" x14ac:dyDescent="0.2">
      <c r="AU7681" s="201">
        <v>0.76790000000000003</v>
      </c>
    </row>
    <row r="7682" spans="47:47" x14ac:dyDescent="0.2">
      <c r="AU7682" s="201">
        <v>0.76800000000000002</v>
      </c>
    </row>
    <row r="7683" spans="47:47" x14ac:dyDescent="0.2">
      <c r="AU7683" s="201">
        <v>0.7681</v>
      </c>
    </row>
    <row r="7684" spans="47:47" x14ac:dyDescent="0.2">
      <c r="AU7684" s="201">
        <v>0.76819999999999999</v>
      </c>
    </row>
    <row r="7685" spans="47:47" x14ac:dyDescent="0.2">
      <c r="AU7685" s="201">
        <v>0.76829999999999998</v>
      </c>
    </row>
    <row r="7686" spans="47:47" x14ac:dyDescent="0.2">
      <c r="AU7686" s="201">
        <v>0.76839999999999997</v>
      </c>
    </row>
    <row r="7687" spans="47:47" x14ac:dyDescent="0.2">
      <c r="AU7687" s="201">
        <v>0.76849999999999996</v>
      </c>
    </row>
    <row r="7688" spans="47:47" x14ac:dyDescent="0.2">
      <c r="AU7688" s="201">
        <v>0.76859999999999995</v>
      </c>
    </row>
    <row r="7689" spans="47:47" x14ac:dyDescent="0.2">
      <c r="AU7689" s="201">
        <v>0.76870000000000005</v>
      </c>
    </row>
    <row r="7690" spans="47:47" x14ac:dyDescent="0.2">
      <c r="AU7690" s="201">
        <v>0.76880000000000004</v>
      </c>
    </row>
    <row r="7691" spans="47:47" x14ac:dyDescent="0.2">
      <c r="AU7691" s="201">
        <v>0.76890000000000003</v>
      </c>
    </row>
    <row r="7692" spans="47:47" x14ac:dyDescent="0.2">
      <c r="AU7692" s="201">
        <v>0.76900000000000002</v>
      </c>
    </row>
    <row r="7693" spans="47:47" x14ac:dyDescent="0.2">
      <c r="AU7693" s="201">
        <v>0.76910000000000001</v>
      </c>
    </row>
    <row r="7694" spans="47:47" x14ac:dyDescent="0.2">
      <c r="AU7694" s="201">
        <v>0.76919999999999999</v>
      </c>
    </row>
    <row r="7695" spans="47:47" x14ac:dyDescent="0.2">
      <c r="AU7695" s="201">
        <v>0.76929999999999998</v>
      </c>
    </row>
    <row r="7696" spans="47:47" x14ac:dyDescent="0.2">
      <c r="AU7696" s="201">
        <v>0.76939999999999997</v>
      </c>
    </row>
    <row r="7697" spans="47:47" x14ac:dyDescent="0.2">
      <c r="AU7697" s="201">
        <v>0.76949999999999996</v>
      </c>
    </row>
    <row r="7698" spans="47:47" x14ac:dyDescent="0.2">
      <c r="AU7698" s="201">
        <v>0.76959999999999995</v>
      </c>
    </row>
    <row r="7699" spans="47:47" x14ac:dyDescent="0.2">
      <c r="AU7699" s="201">
        <v>0.76970000000000005</v>
      </c>
    </row>
    <row r="7700" spans="47:47" x14ac:dyDescent="0.2">
      <c r="AU7700" s="201">
        <v>0.76980000000000004</v>
      </c>
    </row>
    <row r="7701" spans="47:47" x14ac:dyDescent="0.2">
      <c r="AU7701" s="201">
        <v>0.76990000000000003</v>
      </c>
    </row>
    <row r="7702" spans="47:47" x14ac:dyDescent="0.2">
      <c r="AU7702" s="201">
        <v>0.77</v>
      </c>
    </row>
    <row r="7703" spans="47:47" x14ac:dyDescent="0.2">
      <c r="AU7703" s="201">
        <v>0.77010000000000001</v>
      </c>
    </row>
    <row r="7704" spans="47:47" x14ac:dyDescent="0.2">
      <c r="AU7704" s="201">
        <v>0.7702</v>
      </c>
    </row>
    <row r="7705" spans="47:47" x14ac:dyDescent="0.2">
      <c r="AU7705" s="201">
        <v>0.77029999999999998</v>
      </c>
    </row>
    <row r="7706" spans="47:47" x14ac:dyDescent="0.2">
      <c r="AU7706" s="201">
        <v>0.77039999999999997</v>
      </c>
    </row>
    <row r="7707" spans="47:47" x14ac:dyDescent="0.2">
      <c r="AU7707" s="201">
        <v>0.77049999999999996</v>
      </c>
    </row>
    <row r="7708" spans="47:47" x14ac:dyDescent="0.2">
      <c r="AU7708" s="201">
        <v>0.77059999999999995</v>
      </c>
    </row>
    <row r="7709" spans="47:47" x14ac:dyDescent="0.2">
      <c r="AU7709" s="201">
        <v>0.77070000000000005</v>
      </c>
    </row>
    <row r="7710" spans="47:47" x14ac:dyDescent="0.2">
      <c r="AU7710" s="201">
        <v>0.77080000000000004</v>
      </c>
    </row>
    <row r="7711" spans="47:47" x14ac:dyDescent="0.2">
      <c r="AU7711" s="201">
        <v>0.77090000000000003</v>
      </c>
    </row>
    <row r="7712" spans="47:47" x14ac:dyDescent="0.2">
      <c r="AU7712" s="201">
        <v>0.77100000000000002</v>
      </c>
    </row>
    <row r="7713" spans="47:47" x14ac:dyDescent="0.2">
      <c r="AU7713" s="201">
        <v>0.77110000000000001</v>
      </c>
    </row>
    <row r="7714" spans="47:47" x14ac:dyDescent="0.2">
      <c r="AU7714" s="201">
        <v>0.7712</v>
      </c>
    </row>
    <row r="7715" spans="47:47" x14ac:dyDescent="0.2">
      <c r="AU7715" s="201">
        <v>0.77129999999999999</v>
      </c>
    </row>
    <row r="7716" spans="47:47" x14ac:dyDescent="0.2">
      <c r="AU7716" s="201">
        <v>0.77139999999999997</v>
      </c>
    </row>
    <row r="7717" spans="47:47" x14ac:dyDescent="0.2">
      <c r="AU7717" s="201">
        <v>0.77149999999999996</v>
      </c>
    </row>
    <row r="7718" spans="47:47" x14ac:dyDescent="0.2">
      <c r="AU7718" s="201">
        <v>0.77159999999999995</v>
      </c>
    </row>
    <row r="7719" spans="47:47" x14ac:dyDescent="0.2">
      <c r="AU7719" s="201">
        <v>0.77170000000000005</v>
      </c>
    </row>
    <row r="7720" spans="47:47" x14ac:dyDescent="0.2">
      <c r="AU7720" s="201">
        <v>0.77180000000000004</v>
      </c>
    </row>
    <row r="7721" spans="47:47" x14ac:dyDescent="0.2">
      <c r="AU7721" s="201">
        <v>0.77190000000000003</v>
      </c>
    </row>
    <row r="7722" spans="47:47" x14ac:dyDescent="0.2">
      <c r="AU7722" s="201">
        <v>0.77200000000000002</v>
      </c>
    </row>
    <row r="7723" spans="47:47" x14ac:dyDescent="0.2">
      <c r="AU7723" s="201">
        <v>0.77210000000000001</v>
      </c>
    </row>
    <row r="7724" spans="47:47" x14ac:dyDescent="0.2">
      <c r="AU7724" s="201">
        <v>0.7722</v>
      </c>
    </row>
    <row r="7725" spans="47:47" x14ac:dyDescent="0.2">
      <c r="AU7725" s="201">
        <v>0.77229999999999999</v>
      </c>
    </row>
    <row r="7726" spans="47:47" x14ac:dyDescent="0.2">
      <c r="AU7726" s="201">
        <v>0.77239999999999998</v>
      </c>
    </row>
    <row r="7727" spans="47:47" x14ac:dyDescent="0.2">
      <c r="AU7727" s="201">
        <v>0.77249999999999996</v>
      </c>
    </row>
    <row r="7728" spans="47:47" x14ac:dyDescent="0.2">
      <c r="AU7728" s="201">
        <v>0.77259999999999995</v>
      </c>
    </row>
    <row r="7729" spans="47:47" x14ac:dyDescent="0.2">
      <c r="AU7729" s="201">
        <v>0.77270000000000005</v>
      </c>
    </row>
    <row r="7730" spans="47:47" x14ac:dyDescent="0.2">
      <c r="AU7730" s="201">
        <v>0.77280000000000004</v>
      </c>
    </row>
    <row r="7731" spans="47:47" x14ac:dyDescent="0.2">
      <c r="AU7731" s="201">
        <v>0.77290000000000003</v>
      </c>
    </row>
    <row r="7732" spans="47:47" x14ac:dyDescent="0.2">
      <c r="AU7732" s="201">
        <v>0.77300000000000002</v>
      </c>
    </row>
    <row r="7733" spans="47:47" x14ac:dyDescent="0.2">
      <c r="AU7733" s="201">
        <v>0.77310000000000001</v>
      </c>
    </row>
    <row r="7734" spans="47:47" x14ac:dyDescent="0.2">
      <c r="AU7734" s="201">
        <v>0.7732</v>
      </c>
    </row>
    <row r="7735" spans="47:47" x14ac:dyDescent="0.2">
      <c r="AU7735" s="201">
        <v>0.77329999999999999</v>
      </c>
    </row>
    <row r="7736" spans="47:47" x14ac:dyDescent="0.2">
      <c r="AU7736" s="201">
        <v>0.77339999999999998</v>
      </c>
    </row>
    <row r="7737" spans="47:47" x14ac:dyDescent="0.2">
      <c r="AU7737" s="201">
        <v>0.77349999999999997</v>
      </c>
    </row>
    <row r="7738" spans="47:47" x14ac:dyDescent="0.2">
      <c r="AU7738" s="201">
        <v>0.77359999999999995</v>
      </c>
    </row>
    <row r="7739" spans="47:47" x14ac:dyDescent="0.2">
      <c r="AU7739" s="201">
        <v>0.77370000000000005</v>
      </c>
    </row>
    <row r="7740" spans="47:47" x14ac:dyDescent="0.2">
      <c r="AU7740" s="201">
        <v>0.77380000000000004</v>
      </c>
    </row>
    <row r="7741" spans="47:47" x14ac:dyDescent="0.2">
      <c r="AU7741" s="201">
        <v>0.77390000000000003</v>
      </c>
    </row>
    <row r="7742" spans="47:47" x14ac:dyDescent="0.2">
      <c r="AU7742" s="201">
        <v>0.77400000000000002</v>
      </c>
    </row>
    <row r="7743" spans="47:47" x14ac:dyDescent="0.2">
      <c r="AU7743" s="201">
        <v>0.77410000000000001</v>
      </c>
    </row>
    <row r="7744" spans="47:47" x14ac:dyDescent="0.2">
      <c r="AU7744" s="201">
        <v>0.7742</v>
      </c>
    </row>
    <row r="7745" spans="47:47" x14ac:dyDescent="0.2">
      <c r="AU7745" s="201">
        <v>0.77429999999999999</v>
      </c>
    </row>
    <row r="7746" spans="47:47" x14ac:dyDescent="0.2">
      <c r="AU7746" s="201">
        <v>0.77439999999999998</v>
      </c>
    </row>
    <row r="7747" spans="47:47" x14ac:dyDescent="0.2">
      <c r="AU7747" s="201">
        <v>0.77449999999999997</v>
      </c>
    </row>
    <row r="7748" spans="47:47" x14ac:dyDescent="0.2">
      <c r="AU7748" s="201">
        <v>0.77459999999999996</v>
      </c>
    </row>
    <row r="7749" spans="47:47" x14ac:dyDescent="0.2">
      <c r="AU7749" s="201">
        <v>0.77470000000000006</v>
      </c>
    </row>
    <row r="7750" spans="47:47" x14ac:dyDescent="0.2">
      <c r="AU7750" s="201">
        <v>0.77480000000000004</v>
      </c>
    </row>
    <row r="7751" spans="47:47" x14ac:dyDescent="0.2">
      <c r="AU7751" s="201">
        <v>0.77490000000000003</v>
      </c>
    </row>
    <row r="7752" spans="47:47" x14ac:dyDescent="0.2">
      <c r="AU7752" s="201">
        <v>0.77500000000000002</v>
      </c>
    </row>
    <row r="7753" spans="47:47" x14ac:dyDescent="0.2">
      <c r="AU7753" s="201">
        <v>0.77510000000000001</v>
      </c>
    </row>
    <row r="7754" spans="47:47" x14ac:dyDescent="0.2">
      <c r="AU7754" s="201">
        <v>0.7752</v>
      </c>
    </row>
    <row r="7755" spans="47:47" x14ac:dyDescent="0.2">
      <c r="AU7755" s="201">
        <v>0.77529999999999999</v>
      </c>
    </row>
    <row r="7756" spans="47:47" x14ac:dyDescent="0.2">
      <c r="AU7756" s="201">
        <v>0.77539999999999998</v>
      </c>
    </row>
    <row r="7757" spans="47:47" x14ac:dyDescent="0.2">
      <c r="AU7757" s="201">
        <v>0.77549999999999997</v>
      </c>
    </row>
    <row r="7758" spans="47:47" x14ac:dyDescent="0.2">
      <c r="AU7758" s="201">
        <v>0.77559999999999996</v>
      </c>
    </row>
    <row r="7759" spans="47:47" x14ac:dyDescent="0.2">
      <c r="AU7759" s="201">
        <v>0.77569999999999995</v>
      </c>
    </row>
    <row r="7760" spans="47:47" x14ac:dyDescent="0.2">
      <c r="AU7760" s="201">
        <v>0.77580000000000005</v>
      </c>
    </row>
    <row r="7761" spans="47:47" x14ac:dyDescent="0.2">
      <c r="AU7761" s="201">
        <v>0.77590000000000003</v>
      </c>
    </row>
    <row r="7762" spans="47:47" x14ac:dyDescent="0.2">
      <c r="AU7762" s="201">
        <v>0.77600000000000002</v>
      </c>
    </row>
    <row r="7763" spans="47:47" x14ac:dyDescent="0.2">
      <c r="AU7763" s="201">
        <v>0.77610000000000001</v>
      </c>
    </row>
    <row r="7764" spans="47:47" x14ac:dyDescent="0.2">
      <c r="AU7764" s="201">
        <v>0.7762</v>
      </c>
    </row>
    <row r="7765" spans="47:47" x14ac:dyDescent="0.2">
      <c r="AU7765" s="201">
        <v>0.77629999999999999</v>
      </c>
    </row>
    <row r="7766" spans="47:47" x14ac:dyDescent="0.2">
      <c r="AU7766" s="201">
        <v>0.77639999999999998</v>
      </c>
    </row>
    <row r="7767" spans="47:47" x14ac:dyDescent="0.2">
      <c r="AU7767" s="201">
        <v>0.77649999999999997</v>
      </c>
    </row>
    <row r="7768" spans="47:47" x14ac:dyDescent="0.2">
      <c r="AU7768" s="201">
        <v>0.77659999999999996</v>
      </c>
    </row>
    <row r="7769" spans="47:47" x14ac:dyDescent="0.2">
      <c r="AU7769" s="201">
        <v>0.77669999999999995</v>
      </c>
    </row>
    <row r="7770" spans="47:47" x14ac:dyDescent="0.2">
      <c r="AU7770" s="201">
        <v>0.77680000000000005</v>
      </c>
    </row>
    <row r="7771" spans="47:47" x14ac:dyDescent="0.2">
      <c r="AU7771" s="201">
        <v>0.77690000000000003</v>
      </c>
    </row>
    <row r="7772" spans="47:47" x14ac:dyDescent="0.2">
      <c r="AU7772" s="201">
        <v>0.77700000000000002</v>
      </c>
    </row>
    <row r="7773" spans="47:47" x14ac:dyDescent="0.2">
      <c r="AU7773" s="201">
        <v>0.77710000000000001</v>
      </c>
    </row>
    <row r="7774" spans="47:47" x14ac:dyDescent="0.2">
      <c r="AU7774" s="201">
        <v>0.7772</v>
      </c>
    </row>
    <row r="7775" spans="47:47" x14ac:dyDescent="0.2">
      <c r="AU7775" s="201">
        <v>0.77729999999999999</v>
      </c>
    </row>
    <row r="7776" spans="47:47" x14ac:dyDescent="0.2">
      <c r="AU7776" s="201">
        <v>0.77739999999999998</v>
      </c>
    </row>
    <row r="7777" spans="47:47" x14ac:dyDescent="0.2">
      <c r="AU7777" s="201">
        <v>0.77749999999999997</v>
      </c>
    </row>
    <row r="7778" spans="47:47" x14ac:dyDescent="0.2">
      <c r="AU7778" s="201">
        <v>0.77759999999999996</v>
      </c>
    </row>
    <row r="7779" spans="47:47" x14ac:dyDescent="0.2">
      <c r="AU7779" s="201">
        <v>0.77769999999999995</v>
      </c>
    </row>
    <row r="7780" spans="47:47" x14ac:dyDescent="0.2">
      <c r="AU7780" s="201">
        <v>0.77780000000000005</v>
      </c>
    </row>
    <row r="7781" spans="47:47" x14ac:dyDescent="0.2">
      <c r="AU7781" s="201">
        <v>0.77790000000000004</v>
      </c>
    </row>
    <row r="7782" spans="47:47" x14ac:dyDescent="0.2">
      <c r="AU7782" s="201">
        <v>0.77800000000000002</v>
      </c>
    </row>
    <row r="7783" spans="47:47" x14ac:dyDescent="0.2">
      <c r="AU7783" s="201">
        <v>0.77810000000000001</v>
      </c>
    </row>
    <row r="7784" spans="47:47" x14ac:dyDescent="0.2">
      <c r="AU7784" s="201">
        <v>0.7782</v>
      </c>
    </row>
    <row r="7785" spans="47:47" x14ac:dyDescent="0.2">
      <c r="AU7785" s="201">
        <v>0.77829999999999999</v>
      </c>
    </row>
    <row r="7786" spans="47:47" x14ac:dyDescent="0.2">
      <c r="AU7786" s="201">
        <v>0.77839999999999998</v>
      </c>
    </row>
    <row r="7787" spans="47:47" x14ac:dyDescent="0.2">
      <c r="AU7787" s="201">
        <v>0.77849999999999997</v>
      </c>
    </row>
    <row r="7788" spans="47:47" x14ac:dyDescent="0.2">
      <c r="AU7788" s="201">
        <v>0.77859999999999996</v>
      </c>
    </row>
    <row r="7789" spans="47:47" x14ac:dyDescent="0.2">
      <c r="AU7789" s="201">
        <v>0.77869999999999995</v>
      </c>
    </row>
    <row r="7790" spans="47:47" x14ac:dyDescent="0.2">
      <c r="AU7790" s="201">
        <v>0.77880000000000005</v>
      </c>
    </row>
    <row r="7791" spans="47:47" x14ac:dyDescent="0.2">
      <c r="AU7791" s="201">
        <v>0.77890000000000004</v>
      </c>
    </row>
    <row r="7792" spans="47:47" x14ac:dyDescent="0.2">
      <c r="AU7792" s="201">
        <v>0.77900000000000003</v>
      </c>
    </row>
    <row r="7793" spans="47:47" x14ac:dyDescent="0.2">
      <c r="AU7793" s="201">
        <v>0.77910000000000001</v>
      </c>
    </row>
    <row r="7794" spans="47:47" x14ac:dyDescent="0.2">
      <c r="AU7794" s="201">
        <v>0.7792</v>
      </c>
    </row>
    <row r="7795" spans="47:47" x14ac:dyDescent="0.2">
      <c r="AU7795" s="201">
        <v>0.77929999999999999</v>
      </c>
    </row>
    <row r="7796" spans="47:47" x14ac:dyDescent="0.2">
      <c r="AU7796" s="201">
        <v>0.77939999999999998</v>
      </c>
    </row>
    <row r="7797" spans="47:47" x14ac:dyDescent="0.2">
      <c r="AU7797" s="201">
        <v>0.77949999999999997</v>
      </c>
    </row>
    <row r="7798" spans="47:47" x14ac:dyDescent="0.2">
      <c r="AU7798" s="201">
        <v>0.77959999999999996</v>
      </c>
    </row>
    <row r="7799" spans="47:47" x14ac:dyDescent="0.2">
      <c r="AU7799" s="201">
        <v>0.77969999999999995</v>
      </c>
    </row>
    <row r="7800" spans="47:47" x14ac:dyDescent="0.2">
      <c r="AU7800" s="201">
        <v>0.77980000000000005</v>
      </c>
    </row>
    <row r="7801" spans="47:47" x14ac:dyDescent="0.2">
      <c r="AU7801" s="201">
        <v>0.77990000000000004</v>
      </c>
    </row>
    <row r="7802" spans="47:47" x14ac:dyDescent="0.2">
      <c r="AU7802" s="201">
        <v>0.78</v>
      </c>
    </row>
    <row r="7803" spans="47:47" x14ac:dyDescent="0.2">
      <c r="AU7803" s="201">
        <v>0.78010000000000002</v>
      </c>
    </row>
    <row r="7804" spans="47:47" x14ac:dyDescent="0.2">
      <c r="AU7804" s="201">
        <v>0.7802</v>
      </c>
    </row>
    <row r="7805" spans="47:47" x14ac:dyDescent="0.2">
      <c r="AU7805" s="201">
        <v>0.78029999999999999</v>
      </c>
    </row>
    <row r="7806" spans="47:47" x14ac:dyDescent="0.2">
      <c r="AU7806" s="201">
        <v>0.78039999999999998</v>
      </c>
    </row>
    <row r="7807" spans="47:47" x14ac:dyDescent="0.2">
      <c r="AU7807" s="201">
        <v>0.78049999999999997</v>
      </c>
    </row>
    <row r="7808" spans="47:47" x14ac:dyDescent="0.2">
      <c r="AU7808" s="201">
        <v>0.78059999999999996</v>
      </c>
    </row>
    <row r="7809" spans="47:47" x14ac:dyDescent="0.2">
      <c r="AU7809" s="201">
        <v>0.78069999999999995</v>
      </c>
    </row>
    <row r="7810" spans="47:47" x14ac:dyDescent="0.2">
      <c r="AU7810" s="201">
        <v>0.78080000000000005</v>
      </c>
    </row>
    <row r="7811" spans="47:47" x14ac:dyDescent="0.2">
      <c r="AU7811" s="201">
        <v>0.78090000000000004</v>
      </c>
    </row>
    <row r="7812" spans="47:47" x14ac:dyDescent="0.2">
      <c r="AU7812" s="201">
        <v>0.78100000000000003</v>
      </c>
    </row>
    <row r="7813" spans="47:47" x14ac:dyDescent="0.2">
      <c r="AU7813" s="201">
        <v>0.78110000000000002</v>
      </c>
    </row>
    <row r="7814" spans="47:47" x14ac:dyDescent="0.2">
      <c r="AU7814" s="201">
        <v>0.78120000000000001</v>
      </c>
    </row>
    <row r="7815" spans="47:47" x14ac:dyDescent="0.2">
      <c r="AU7815" s="201">
        <v>0.78129999999999999</v>
      </c>
    </row>
    <row r="7816" spans="47:47" x14ac:dyDescent="0.2">
      <c r="AU7816" s="201">
        <v>0.78139999999999998</v>
      </c>
    </row>
    <row r="7817" spans="47:47" x14ac:dyDescent="0.2">
      <c r="AU7817" s="201">
        <v>0.78149999999999997</v>
      </c>
    </row>
    <row r="7818" spans="47:47" x14ac:dyDescent="0.2">
      <c r="AU7818" s="201">
        <v>0.78159999999999996</v>
      </c>
    </row>
    <row r="7819" spans="47:47" x14ac:dyDescent="0.2">
      <c r="AU7819" s="201">
        <v>0.78169999999999995</v>
      </c>
    </row>
    <row r="7820" spans="47:47" x14ac:dyDescent="0.2">
      <c r="AU7820" s="201">
        <v>0.78180000000000005</v>
      </c>
    </row>
    <row r="7821" spans="47:47" x14ac:dyDescent="0.2">
      <c r="AU7821" s="201">
        <v>0.78190000000000004</v>
      </c>
    </row>
    <row r="7822" spans="47:47" x14ac:dyDescent="0.2">
      <c r="AU7822" s="201">
        <v>0.78200000000000003</v>
      </c>
    </row>
    <row r="7823" spans="47:47" x14ac:dyDescent="0.2">
      <c r="AU7823" s="201">
        <v>0.78210000000000002</v>
      </c>
    </row>
    <row r="7824" spans="47:47" x14ac:dyDescent="0.2">
      <c r="AU7824" s="201">
        <v>0.78220000000000001</v>
      </c>
    </row>
    <row r="7825" spans="47:47" x14ac:dyDescent="0.2">
      <c r="AU7825" s="201">
        <v>0.7823</v>
      </c>
    </row>
    <row r="7826" spans="47:47" x14ac:dyDescent="0.2">
      <c r="AU7826" s="201">
        <v>0.78239999999999998</v>
      </c>
    </row>
    <row r="7827" spans="47:47" x14ac:dyDescent="0.2">
      <c r="AU7827" s="201">
        <v>0.78249999999999997</v>
      </c>
    </row>
    <row r="7828" spans="47:47" x14ac:dyDescent="0.2">
      <c r="AU7828" s="201">
        <v>0.78259999999999996</v>
      </c>
    </row>
    <row r="7829" spans="47:47" x14ac:dyDescent="0.2">
      <c r="AU7829" s="201">
        <v>0.78269999999999995</v>
      </c>
    </row>
    <row r="7830" spans="47:47" x14ac:dyDescent="0.2">
      <c r="AU7830" s="201">
        <v>0.78280000000000005</v>
      </c>
    </row>
    <row r="7831" spans="47:47" x14ac:dyDescent="0.2">
      <c r="AU7831" s="201">
        <v>0.78290000000000004</v>
      </c>
    </row>
    <row r="7832" spans="47:47" x14ac:dyDescent="0.2">
      <c r="AU7832" s="201">
        <v>0.78300000000000003</v>
      </c>
    </row>
    <row r="7833" spans="47:47" x14ac:dyDescent="0.2">
      <c r="AU7833" s="201">
        <v>0.78310000000000002</v>
      </c>
    </row>
    <row r="7834" spans="47:47" x14ac:dyDescent="0.2">
      <c r="AU7834" s="201">
        <v>0.78320000000000001</v>
      </c>
    </row>
    <row r="7835" spans="47:47" x14ac:dyDescent="0.2">
      <c r="AU7835" s="201">
        <v>0.7833</v>
      </c>
    </row>
    <row r="7836" spans="47:47" x14ac:dyDescent="0.2">
      <c r="AU7836" s="201">
        <v>0.78339999999999999</v>
      </c>
    </row>
    <row r="7837" spans="47:47" x14ac:dyDescent="0.2">
      <c r="AU7837" s="201">
        <v>0.78349999999999997</v>
      </c>
    </row>
    <row r="7838" spans="47:47" x14ac:dyDescent="0.2">
      <c r="AU7838" s="201">
        <v>0.78359999999999996</v>
      </c>
    </row>
    <row r="7839" spans="47:47" x14ac:dyDescent="0.2">
      <c r="AU7839" s="201">
        <v>0.78369999999999995</v>
      </c>
    </row>
    <row r="7840" spans="47:47" x14ac:dyDescent="0.2">
      <c r="AU7840" s="201">
        <v>0.78380000000000005</v>
      </c>
    </row>
    <row r="7841" spans="47:47" x14ac:dyDescent="0.2">
      <c r="AU7841" s="201">
        <v>0.78390000000000004</v>
      </c>
    </row>
    <row r="7842" spans="47:47" x14ac:dyDescent="0.2">
      <c r="AU7842" s="201">
        <v>0.78400000000000003</v>
      </c>
    </row>
    <row r="7843" spans="47:47" x14ac:dyDescent="0.2">
      <c r="AU7843" s="201">
        <v>0.78410000000000002</v>
      </c>
    </row>
    <row r="7844" spans="47:47" x14ac:dyDescent="0.2">
      <c r="AU7844" s="201">
        <v>0.78420000000000001</v>
      </c>
    </row>
    <row r="7845" spans="47:47" x14ac:dyDescent="0.2">
      <c r="AU7845" s="201">
        <v>0.7843</v>
      </c>
    </row>
    <row r="7846" spans="47:47" x14ac:dyDescent="0.2">
      <c r="AU7846" s="201">
        <v>0.78439999999999999</v>
      </c>
    </row>
    <row r="7847" spans="47:47" x14ac:dyDescent="0.2">
      <c r="AU7847" s="201">
        <v>0.78449999999999998</v>
      </c>
    </row>
    <row r="7848" spans="47:47" x14ac:dyDescent="0.2">
      <c r="AU7848" s="201">
        <v>0.78459999999999996</v>
      </c>
    </row>
    <row r="7849" spans="47:47" x14ac:dyDescent="0.2">
      <c r="AU7849" s="201">
        <v>0.78469999999999995</v>
      </c>
    </row>
    <row r="7850" spans="47:47" x14ac:dyDescent="0.2">
      <c r="AU7850" s="201">
        <v>0.78480000000000005</v>
      </c>
    </row>
    <row r="7851" spans="47:47" x14ac:dyDescent="0.2">
      <c r="AU7851" s="201">
        <v>0.78490000000000004</v>
      </c>
    </row>
    <row r="7852" spans="47:47" x14ac:dyDescent="0.2">
      <c r="AU7852" s="201">
        <v>0.78500000000000003</v>
      </c>
    </row>
    <row r="7853" spans="47:47" x14ac:dyDescent="0.2">
      <c r="AU7853" s="201">
        <v>0.78510000000000002</v>
      </c>
    </row>
    <row r="7854" spans="47:47" x14ac:dyDescent="0.2">
      <c r="AU7854" s="201">
        <v>0.78520000000000001</v>
      </c>
    </row>
    <row r="7855" spans="47:47" x14ac:dyDescent="0.2">
      <c r="AU7855" s="201">
        <v>0.7853</v>
      </c>
    </row>
    <row r="7856" spans="47:47" x14ac:dyDescent="0.2">
      <c r="AU7856" s="201">
        <v>0.78539999999999999</v>
      </c>
    </row>
    <row r="7857" spans="47:47" x14ac:dyDescent="0.2">
      <c r="AU7857" s="201">
        <v>0.78549999999999998</v>
      </c>
    </row>
    <row r="7858" spans="47:47" x14ac:dyDescent="0.2">
      <c r="AU7858" s="201">
        <v>0.78559999999999997</v>
      </c>
    </row>
    <row r="7859" spans="47:47" x14ac:dyDescent="0.2">
      <c r="AU7859" s="201">
        <v>0.78569999999999995</v>
      </c>
    </row>
    <row r="7860" spans="47:47" x14ac:dyDescent="0.2">
      <c r="AU7860" s="201">
        <v>0.78580000000000005</v>
      </c>
    </row>
    <row r="7861" spans="47:47" x14ac:dyDescent="0.2">
      <c r="AU7861" s="201">
        <v>0.78590000000000004</v>
      </c>
    </row>
    <row r="7862" spans="47:47" x14ac:dyDescent="0.2">
      <c r="AU7862" s="201">
        <v>0.78600000000000003</v>
      </c>
    </row>
    <row r="7863" spans="47:47" x14ac:dyDescent="0.2">
      <c r="AU7863" s="201">
        <v>0.78610000000000002</v>
      </c>
    </row>
    <row r="7864" spans="47:47" x14ac:dyDescent="0.2">
      <c r="AU7864" s="201">
        <v>0.78620000000000001</v>
      </c>
    </row>
    <row r="7865" spans="47:47" x14ac:dyDescent="0.2">
      <c r="AU7865" s="201">
        <v>0.7863</v>
      </c>
    </row>
    <row r="7866" spans="47:47" x14ac:dyDescent="0.2">
      <c r="AU7866" s="201">
        <v>0.78639999999999999</v>
      </c>
    </row>
    <row r="7867" spans="47:47" x14ac:dyDescent="0.2">
      <c r="AU7867" s="201">
        <v>0.78649999999999998</v>
      </c>
    </row>
    <row r="7868" spans="47:47" x14ac:dyDescent="0.2">
      <c r="AU7868" s="201">
        <v>0.78659999999999997</v>
      </c>
    </row>
    <row r="7869" spans="47:47" x14ac:dyDescent="0.2">
      <c r="AU7869" s="201">
        <v>0.78669999999999995</v>
      </c>
    </row>
    <row r="7870" spans="47:47" x14ac:dyDescent="0.2">
      <c r="AU7870" s="201">
        <v>0.78680000000000005</v>
      </c>
    </row>
    <row r="7871" spans="47:47" x14ac:dyDescent="0.2">
      <c r="AU7871" s="201">
        <v>0.78690000000000004</v>
      </c>
    </row>
    <row r="7872" spans="47:47" x14ac:dyDescent="0.2">
      <c r="AU7872" s="201">
        <v>0.78700000000000003</v>
      </c>
    </row>
    <row r="7873" spans="47:47" x14ac:dyDescent="0.2">
      <c r="AU7873" s="201">
        <v>0.78710000000000002</v>
      </c>
    </row>
    <row r="7874" spans="47:47" x14ac:dyDescent="0.2">
      <c r="AU7874" s="201">
        <v>0.78720000000000001</v>
      </c>
    </row>
    <row r="7875" spans="47:47" x14ac:dyDescent="0.2">
      <c r="AU7875" s="201">
        <v>0.7873</v>
      </c>
    </row>
    <row r="7876" spans="47:47" x14ac:dyDescent="0.2">
      <c r="AU7876" s="201">
        <v>0.78739999999999999</v>
      </c>
    </row>
    <row r="7877" spans="47:47" x14ac:dyDescent="0.2">
      <c r="AU7877" s="201">
        <v>0.78749999999999998</v>
      </c>
    </row>
    <row r="7878" spans="47:47" x14ac:dyDescent="0.2">
      <c r="AU7878" s="201">
        <v>0.78759999999999997</v>
      </c>
    </row>
    <row r="7879" spans="47:47" x14ac:dyDescent="0.2">
      <c r="AU7879" s="201">
        <v>0.78769999999999996</v>
      </c>
    </row>
    <row r="7880" spans="47:47" x14ac:dyDescent="0.2">
      <c r="AU7880" s="201">
        <v>0.78779999999999994</v>
      </c>
    </row>
    <row r="7881" spans="47:47" x14ac:dyDescent="0.2">
      <c r="AU7881" s="201">
        <v>0.78790000000000004</v>
      </c>
    </row>
    <row r="7882" spans="47:47" x14ac:dyDescent="0.2">
      <c r="AU7882" s="201">
        <v>0.78800000000000003</v>
      </c>
    </row>
    <row r="7883" spans="47:47" x14ac:dyDescent="0.2">
      <c r="AU7883" s="201">
        <v>0.78810000000000002</v>
      </c>
    </row>
    <row r="7884" spans="47:47" x14ac:dyDescent="0.2">
      <c r="AU7884" s="201">
        <v>0.78820000000000001</v>
      </c>
    </row>
    <row r="7885" spans="47:47" x14ac:dyDescent="0.2">
      <c r="AU7885" s="201">
        <v>0.7883</v>
      </c>
    </row>
    <row r="7886" spans="47:47" x14ac:dyDescent="0.2">
      <c r="AU7886" s="201">
        <v>0.78839999999999999</v>
      </c>
    </row>
    <row r="7887" spans="47:47" x14ac:dyDescent="0.2">
      <c r="AU7887" s="201">
        <v>0.78849999999999998</v>
      </c>
    </row>
    <row r="7888" spans="47:47" x14ac:dyDescent="0.2">
      <c r="AU7888" s="201">
        <v>0.78859999999999997</v>
      </c>
    </row>
    <row r="7889" spans="47:47" x14ac:dyDescent="0.2">
      <c r="AU7889" s="201">
        <v>0.78869999999999996</v>
      </c>
    </row>
    <row r="7890" spans="47:47" x14ac:dyDescent="0.2">
      <c r="AU7890" s="201">
        <v>0.78879999999999995</v>
      </c>
    </row>
    <row r="7891" spans="47:47" x14ac:dyDescent="0.2">
      <c r="AU7891" s="201">
        <v>0.78890000000000005</v>
      </c>
    </row>
    <row r="7892" spans="47:47" x14ac:dyDescent="0.2">
      <c r="AU7892" s="201">
        <v>0.78900000000000003</v>
      </c>
    </row>
    <row r="7893" spans="47:47" x14ac:dyDescent="0.2">
      <c r="AU7893" s="201">
        <v>0.78910000000000002</v>
      </c>
    </row>
    <row r="7894" spans="47:47" x14ac:dyDescent="0.2">
      <c r="AU7894" s="201">
        <v>0.78920000000000001</v>
      </c>
    </row>
    <row r="7895" spans="47:47" x14ac:dyDescent="0.2">
      <c r="AU7895" s="201">
        <v>0.7893</v>
      </c>
    </row>
    <row r="7896" spans="47:47" x14ac:dyDescent="0.2">
      <c r="AU7896" s="201">
        <v>0.78939999999999999</v>
      </c>
    </row>
    <row r="7897" spans="47:47" x14ac:dyDescent="0.2">
      <c r="AU7897" s="201">
        <v>0.78949999999999998</v>
      </c>
    </row>
    <row r="7898" spans="47:47" x14ac:dyDescent="0.2">
      <c r="AU7898" s="201">
        <v>0.78959999999999997</v>
      </c>
    </row>
    <row r="7899" spans="47:47" x14ac:dyDescent="0.2">
      <c r="AU7899" s="201">
        <v>0.78969999999999996</v>
      </c>
    </row>
    <row r="7900" spans="47:47" x14ac:dyDescent="0.2">
      <c r="AU7900" s="201">
        <v>0.78979999999999995</v>
      </c>
    </row>
    <row r="7901" spans="47:47" x14ac:dyDescent="0.2">
      <c r="AU7901" s="201">
        <v>0.78990000000000005</v>
      </c>
    </row>
    <row r="7902" spans="47:47" x14ac:dyDescent="0.2">
      <c r="AU7902" s="201">
        <v>0.79</v>
      </c>
    </row>
    <row r="7903" spans="47:47" x14ac:dyDescent="0.2">
      <c r="AU7903" s="201">
        <v>0.79010000000000002</v>
      </c>
    </row>
    <row r="7904" spans="47:47" x14ac:dyDescent="0.2">
      <c r="AU7904" s="201">
        <v>0.79020000000000001</v>
      </c>
    </row>
    <row r="7905" spans="47:47" x14ac:dyDescent="0.2">
      <c r="AU7905" s="201">
        <v>0.7903</v>
      </c>
    </row>
    <row r="7906" spans="47:47" x14ac:dyDescent="0.2">
      <c r="AU7906" s="201">
        <v>0.79039999999999999</v>
      </c>
    </row>
    <row r="7907" spans="47:47" x14ac:dyDescent="0.2">
      <c r="AU7907" s="201">
        <v>0.79049999999999998</v>
      </c>
    </row>
    <row r="7908" spans="47:47" x14ac:dyDescent="0.2">
      <c r="AU7908" s="201">
        <v>0.79059999999999997</v>
      </c>
    </row>
    <row r="7909" spans="47:47" x14ac:dyDescent="0.2">
      <c r="AU7909" s="201">
        <v>0.79069999999999996</v>
      </c>
    </row>
    <row r="7910" spans="47:47" x14ac:dyDescent="0.2">
      <c r="AU7910" s="201">
        <v>0.79079999999999995</v>
      </c>
    </row>
    <row r="7911" spans="47:47" x14ac:dyDescent="0.2">
      <c r="AU7911" s="201">
        <v>0.79090000000000005</v>
      </c>
    </row>
    <row r="7912" spans="47:47" x14ac:dyDescent="0.2">
      <c r="AU7912" s="201">
        <v>0.79100000000000004</v>
      </c>
    </row>
    <row r="7913" spans="47:47" x14ac:dyDescent="0.2">
      <c r="AU7913" s="201">
        <v>0.79110000000000003</v>
      </c>
    </row>
    <row r="7914" spans="47:47" x14ac:dyDescent="0.2">
      <c r="AU7914" s="201">
        <v>0.79120000000000001</v>
      </c>
    </row>
    <row r="7915" spans="47:47" x14ac:dyDescent="0.2">
      <c r="AU7915" s="201">
        <v>0.7913</v>
      </c>
    </row>
    <row r="7916" spans="47:47" x14ac:dyDescent="0.2">
      <c r="AU7916" s="201">
        <v>0.79139999999999999</v>
      </c>
    </row>
    <row r="7917" spans="47:47" x14ac:dyDescent="0.2">
      <c r="AU7917" s="201">
        <v>0.79149999999999998</v>
      </c>
    </row>
    <row r="7918" spans="47:47" x14ac:dyDescent="0.2">
      <c r="AU7918" s="201">
        <v>0.79159999999999997</v>
      </c>
    </row>
    <row r="7919" spans="47:47" x14ac:dyDescent="0.2">
      <c r="AU7919" s="201">
        <v>0.79169999999999996</v>
      </c>
    </row>
    <row r="7920" spans="47:47" x14ac:dyDescent="0.2">
      <c r="AU7920" s="201">
        <v>0.79179999999999995</v>
      </c>
    </row>
    <row r="7921" spans="47:47" x14ac:dyDescent="0.2">
      <c r="AU7921" s="201">
        <v>0.79190000000000005</v>
      </c>
    </row>
    <row r="7922" spans="47:47" x14ac:dyDescent="0.2">
      <c r="AU7922" s="201">
        <v>0.79200000000000004</v>
      </c>
    </row>
    <row r="7923" spans="47:47" x14ac:dyDescent="0.2">
      <c r="AU7923" s="201">
        <v>0.79210000000000003</v>
      </c>
    </row>
    <row r="7924" spans="47:47" x14ac:dyDescent="0.2">
      <c r="AU7924" s="201">
        <v>0.79220000000000002</v>
      </c>
    </row>
    <row r="7925" spans="47:47" x14ac:dyDescent="0.2">
      <c r="AU7925" s="201">
        <v>0.7923</v>
      </c>
    </row>
    <row r="7926" spans="47:47" x14ac:dyDescent="0.2">
      <c r="AU7926" s="201">
        <v>0.79239999999999999</v>
      </c>
    </row>
    <row r="7927" spans="47:47" x14ac:dyDescent="0.2">
      <c r="AU7927" s="201">
        <v>0.79249999999999998</v>
      </c>
    </row>
    <row r="7928" spans="47:47" x14ac:dyDescent="0.2">
      <c r="AU7928" s="201">
        <v>0.79259999999999997</v>
      </c>
    </row>
    <row r="7929" spans="47:47" x14ac:dyDescent="0.2">
      <c r="AU7929" s="201">
        <v>0.79269999999999996</v>
      </c>
    </row>
    <row r="7930" spans="47:47" x14ac:dyDescent="0.2">
      <c r="AU7930" s="201">
        <v>0.79279999999999995</v>
      </c>
    </row>
    <row r="7931" spans="47:47" x14ac:dyDescent="0.2">
      <c r="AU7931" s="201">
        <v>0.79290000000000005</v>
      </c>
    </row>
    <row r="7932" spans="47:47" x14ac:dyDescent="0.2">
      <c r="AU7932" s="201">
        <v>0.79300000000000004</v>
      </c>
    </row>
    <row r="7933" spans="47:47" x14ac:dyDescent="0.2">
      <c r="AU7933" s="201">
        <v>0.79310000000000003</v>
      </c>
    </row>
    <row r="7934" spans="47:47" x14ac:dyDescent="0.2">
      <c r="AU7934" s="201">
        <v>0.79320000000000002</v>
      </c>
    </row>
    <row r="7935" spans="47:47" x14ac:dyDescent="0.2">
      <c r="AU7935" s="201">
        <v>0.79330000000000001</v>
      </c>
    </row>
    <row r="7936" spans="47:47" x14ac:dyDescent="0.2">
      <c r="AU7936" s="201">
        <v>0.79339999999999999</v>
      </c>
    </row>
    <row r="7937" spans="47:47" x14ac:dyDescent="0.2">
      <c r="AU7937" s="201">
        <v>0.79349999999999998</v>
      </c>
    </row>
    <row r="7938" spans="47:47" x14ac:dyDescent="0.2">
      <c r="AU7938" s="201">
        <v>0.79359999999999997</v>
      </c>
    </row>
    <row r="7939" spans="47:47" x14ac:dyDescent="0.2">
      <c r="AU7939" s="201">
        <v>0.79369999999999996</v>
      </c>
    </row>
    <row r="7940" spans="47:47" x14ac:dyDescent="0.2">
      <c r="AU7940" s="201">
        <v>0.79379999999999995</v>
      </c>
    </row>
    <row r="7941" spans="47:47" x14ac:dyDescent="0.2">
      <c r="AU7941" s="201">
        <v>0.79390000000000005</v>
      </c>
    </row>
    <row r="7942" spans="47:47" x14ac:dyDescent="0.2">
      <c r="AU7942" s="201">
        <v>0.79400000000000004</v>
      </c>
    </row>
    <row r="7943" spans="47:47" x14ac:dyDescent="0.2">
      <c r="AU7943" s="201">
        <v>0.79410000000000003</v>
      </c>
    </row>
    <row r="7944" spans="47:47" x14ac:dyDescent="0.2">
      <c r="AU7944" s="201">
        <v>0.79420000000000002</v>
      </c>
    </row>
    <row r="7945" spans="47:47" x14ac:dyDescent="0.2">
      <c r="AU7945" s="201">
        <v>0.79430000000000001</v>
      </c>
    </row>
    <row r="7946" spans="47:47" x14ac:dyDescent="0.2">
      <c r="AU7946" s="201">
        <v>0.7944</v>
      </c>
    </row>
    <row r="7947" spans="47:47" x14ac:dyDescent="0.2">
      <c r="AU7947" s="201">
        <v>0.79449999999999998</v>
      </c>
    </row>
    <row r="7948" spans="47:47" x14ac:dyDescent="0.2">
      <c r="AU7948" s="201">
        <v>0.79459999999999997</v>
      </c>
    </row>
    <row r="7949" spans="47:47" x14ac:dyDescent="0.2">
      <c r="AU7949" s="201">
        <v>0.79469999999999996</v>
      </c>
    </row>
    <row r="7950" spans="47:47" x14ac:dyDescent="0.2">
      <c r="AU7950" s="201">
        <v>0.79479999999999995</v>
      </c>
    </row>
    <row r="7951" spans="47:47" x14ac:dyDescent="0.2">
      <c r="AU7951" s="201">
        <v>0.79490000000000005</v>
      </c>
    </row>
    <row r="7952" spans="47:47" x14ac:dyDescent="0.2">
      <c r="AU7952" s="201">
        <v>0.79500000000000004</v>
      </c>
    </row>
    <row r="7953" spans="47:47" x14ac:dyDescent="0.2">
      <c r="AU7953" s="201">
        <v>0.79510000000000003</v>
      </c>
    </row>
    <row r="7954" spans="47:47" x14ac:dyDescent="0.2">
      <c r="AU7954" s="201">
        <v>0.79520000000000002</v>
      </c>
    </row>
    <row r="7955" spans="47:47" x14ac:dyDescent="0.2">
      <c r="AU7955" s="201">
        <v>0.79530000000000001</v>
      </c>
    </row>
    <row r="7956" spans="47:47" x14ac:dyDescent="0.2">
      <c r="AU7956" s="201">
        <v>0.7954</v>
      </c>
    </row>
    <row r="7957" spans="47:47" x14ac:dyDescent="0.2">
      <c r="AU7957" s="201">
        <v>0.79549999999999998</v>
      </c>
    </row>
    <row r="7958" spans="47:47" x14ac:dyDescent="0.2">
      <c r="AU7958" s="201">
        <v>0.79559999999999997</v>
      </c>
    </row>
    <row r="7959" spans="47:47" x14ac:dyDescent="0.2">
      <c r="AU7959" s="201">
        <v>0.79569999999999996</v>
      </c>
    </row>
    <row r="7960" spans="47:47" x14ac:dyDescent="0.2">
      <c r="AU7960" s="201">
        <v>0.79579999999999995</v>
      </c>
    </row>
    <row r="7961" spans="47:47" x14ac:dyDescent="0.2">
      <c r="AU7961" s="201">
        <v>0.79590000000000005</v>
      </c>
    </row>
    <row r="7962" spans="47:47" x14ac:dyDescent="0.2">
      <c r="AU7962" s="201">
        <v>0.79600000000000004</v>
      </c>
    </row>
    <row r="7963" spans="47:47" x14ac:dyDescent="0.2">
      <c r="AU7963" s="201">
        <v>0.79610000000000003</v>
      </c>
    </row>
    <row r="7964" spans="47:47" x14ac:dyDescent="0.2">
      <c r="AU7964" s="201">
        <v>0.79620000000000002</v>
      </c>
    </row>
    <row r="7965" spans="47:47" x14ac:dyDescent="0.2">
      <c r="AU7965" s="201">
        <v>0.79630000000000001</v>
      </c>
    </row>
    <row r="7966" spans="47:47" x14ac:dyDescent="0.2">
      <c r="AU7966" s="201">
        <v>0.7964</v>
      </c>
    </row>
    <row r="7967" spans="47:47" x14ac:dyDescent="0.2">
      <c r="AU7967" s="201">
        <v>0.79649999999999999</v>
      </c>
    </row>
    <row r="7968" spans="47:47" x14ac:dyDescent="0.2">
      <c r="AU7968" s="201">
        <v>0.79659999999999997</v>
      </c>
    </row>
    <row r="7969" spans="47:47" x14ac:dyDescent="0.2">
      <c r="AU7969" s="201">
        <v>0.79669999999999996</v>
      </c>
    </row>
    <row r="7970" spans="47:47" x14ac:dyDescent="0.2">
      <c r="AU7970" s="201">
        <v>0.79679999999999995</v>
      </c>
    </row>
    <row r="7971" spans="47:47" x14ac:dyDescent="0.2">
      <c r="AU7971" s="201">
        <v>0.79690000000000005</v>
      </c>
    </row>
    <row r="7972" spans="47:47" x14ac:dyDescent="0.2">
      <c r="AU7972" s="201">
        <v>0.79700000000000004</v>
      </c>
    </row>
    <row r="7973" spans="47:47" x14ac:dyDescent="0.2">
      <c r="AU7973" s="201">
        <v>0.79710000000000003</v>
      </c>
    </row>
    <row r="7974" spans="47:47" x14ac:dyDescent="0.2">
      <c r="AU7974" s="201">
        <v>0.79720000000000002</v>
      </c>
    </row>
    <row r="7975" spans="47:47" x14ac:dyDescent="0.2">
      <c r="AU7975" s="201">
        <v>0.79730000000000001</v>
      </c>
    </row>
    <row r="7976" spans="47:47" x14ac:dyDescent="0.2">
      <c r="AU7976" s="201">
        <v>0.7974</v>
      </c>
    </row>
    <row r="7977" spans="47:47" x14ac:dyDescent="0.2">
      <c r="AU7977" s="201">
        <v>0.79749999999999999</v>
      </c>
    </row>
    <row r="7978" spans="47:47" x14ac:dyDescent="0.2">
      <c r="AU7978" s="201">
        <v>0.79759999999999998</v>
      </c>
    </row>
    <row r="7979" spans="47:47" x14ac:dyDescent="0.2">
      <c r="AU7979" s="201">
        <v>0.79769999999999996</v>
      </c>
    </row>
    <row r="7980" spans="47:47" x14ac:dyDescent="0.2">
      <c r="AU7980" s="201">
        <v>0.79779999999999995</v>
      </c>
    </row>
    <row r="7981" spans="47:47" x14ac:dyDescent="0.2">
      <c r="AU7981" s="201">
        <v>0.79790000000000005</v>
      </c>
    </row>
    <row r="7982" spans="47:47" x14ac:dyDescent="0.2">
      <c r="AU7982" s="201">
        <v>0.79800000000000004</v>
      </c>
    </row>
    <row r="7983" spans="47:47" x14ac:dyDescent="0.2">
      <c r="AU7983" s="201">
        <v>0.79810000000000003</v>
      </c>
    </row>
    <row r="7984" spans="47:47" x14ac:dyDescent="0.2">
      <c r="AU7984" s="201">
        <v>0.79820000000000002</v>
      </c>
    </row>
    <row r="7985" spans="47:47" x14ac:dyDescent="0.2">
      <c r="AU7985" s="201">
        <v>0.79830000000000001</v>
      </c>
    </row>
    <row r="7986" spans="47:47" x14ac:dyDescent="0.2">
      <c r="AU7986" s="201">
        <v>0.7984</v>
      </c>
    </row>
    <row r="7987" spans="47:47" x14ac:dyDescent="0.2">
      <c r="AU7987" s="201">
        <v>0.79849999999999999</v>
      </c>
    </row>
    <row r="7988" spans="47:47" x14ac:dyDescent="0.2">
      <c r="AU7988" s="201">
        <v>0.79859999999999998</v>
      </c>
    </row>
    <row r="7989" spans="47:47" x14ac:dyDescent="0.2">
      <c r="AU7989" s="201">
        <v>0.79869999999999997</v>
      </c>
    </row>
    <row r="7990" spans="47:47" x14ac:dyDescent="0.2">
      <c r="AU7990" s="201">
        <v>0.79879999999999995</v>
      </c>
    </row>
    <row r="7991" spans="47:47" x14ac:dyDescent="0.2">
      <c r="AU7991" s="201">
        <v>0.79890000000000005</v>
      </c>
    </row>
    <row r="7992" spans="47:47" x14ac:dyDescent="0.2">
      <c r="AU7992" s="201">
        <v>0.79900000000000004</v>
      </c>
    </row>
    <row r="7993" spans="47:47" x14ac:dyDescent="0.2">
      <c r="AU7993" s="201">
        <v>0.79910000000000003</v>
      </c>
    </row>
    <row r="7994" spans="47:47" x14ac:dyDescent="0.2">
      <c r="AU7994" s="201">
        <v>0.79920000000000002</v>
      </c>
    </row>
    <row r="7995" spans="47:47" x14ac:dyDescent="0.2">
      <c r="AU7995" s="201">
        <v>0.79930000000000001</v>
      </c>
    </row>
    <row r="7996" spans="47:47" x14ac:dyDescent="0.2">
      <c r="AU7996" s="201">
        <v>0.7994</v>
      </c>
    </row>
    <row r="7997" spans="47:47" x14ac:dyDescent="0.2">
      <c r="AU7997" s="201">
        <v>0.79949999999999999</v>
      </c>
    </row>
    <row r="7998" spans="47:47" x14ac:dyDescent="0.2">
      <c r="AU7998" s="201">
        <v>0.79959999999999998</v>
      </c>
    </row>
    <row r="7999" spans="47:47" x14ac:dyDescent="0.2">
      <c r="AU7999" s="201">
        <v>0.79969999999999997</v>
      </c>
    </row>
    <row r="8000" spans="47:47" x14ac:dyDescent="0.2">
      <c r="AU8000" s="201">
        <v>0.79979999999999996</v>
      </c>
    </row>
    <row r="8001" spans="47:47" x14ac:dyDescent="0.2">
      <c r="AU8001" s="201">
        <v>0.79990000000000006</v>
      </c>
    </row>
    <row r="8002" spans="47:47" x14ac:dyDescent="0.2">
      <c r="AU8002" s="201">
        <v>0.8</v>
      </c>
    </row>
    <row r="8003" spans="47:47" x14ac:dyDescent="0.2">
      <c r="AU8003" s="201">
        <v>0.80010000000000003</v>
      </c>
    </row>
    <row r="8004" spans="47:47" x14ac:dyDescent="0.2">
      <c r="AU8004" s="201">
        <v>0.80020000000000002</v>
      </c>
    </row>
    <row r="8005" spans="47:47" x14ac:dyDescent="0.2">
      <c r="AU8005" s="201">
        <v>0.80030000000000001</v>
      </c>
    </row>
    <row r="8006" spans="47:47" x14ac:dyDescent="0.2">
      <c r="AU8006" s="201">
        <v>0.8004</v>
      </c>
    </row>
    <row r="8007" spans="47:47" x14ac:dyDescent="0.2">
      <c r="AU8007" s="201">
        <v>0.80049999999999999</v>
      </c>
    </row>
    <row r="8008" spans="47:47" x14ac:dyDescent="0.2">
      <c r="AU8008" s="201">
        <v>0.80059999999999998</v>
      </c>
    </row>
    <row r="8009" spans="47:47" x14ac:dyDescent="0.2">
      <c r="AU8009" s="201">
        <v>0.80069999999999997</v>
      </c>
    </row>
    <row r="8010" spans="47:47" x14ac:dyDescent="0.2">
      <c r="AU8010" s="201">
        <v>0.80079999999999996</v>
      </c>
    </row>
    <row r="8011" spans="47:47" x14ac:dyDescent="0.2">
      <c r="AU8011" s="201">
        <v>0.80089999999999995</v>
      </c>
    </row>
    <row r="8012" spans="47:47" x14ac:dyDescent="0.2">
      <c r="AU8012" s="201">
        <v>0.80100000000000005</v>
      </c>
    </row>
    <row r="8013" spans="47:47" x14ac:dyDescent="0.2">
      <c r="AU8013" s="201">
        <v>0.80110000000000003</v>
      </c>
    </row>
    <row r="8014" spans="47:47" x14ac:dyDescent="0.2">
      <c r="AU8014" s="201">
        <v>0.80120000000000002</v>
      </c>
    </row>
    <row r="8015" spans="47:47" x14ac:dyDescent="0.2">
      <c r="AU8015" s="201">
        <v>0.80130000000000001</v>
      </c>
    </row>
    <row r="8016" spans="47:47" x14ac:dyDescent="0.2">
      <c r="AU8016" s="201">
        <v>0.8014</v>
      </c>
    </row>
    <row r="8017" spans="47:47" x14ac:dyDescent="0.2">
      <c r="AU8017" s="201">
        <v>0.80149999999999999</v>
      </c>
    </row>
    <row r="8018" spans="47:47" x14ac:dyDescent="0.2">
      <c r="AU8018" s="201">
        <v>0.80159999999999998</v>
      </c>
    </row>
    <row r="8019" spans="47:47" x14ac:dyDescent="0.2">
      <c r="AU8019" s="201">
        <v>0.80169999999999997</v>
      </c>
    </row>
    <row r="8020" spans="47:47" x14ac:dyDescent="0.2">
      <c r="AU8020" s="201">
        <v>0.80179999999999996</v>
      </c>
    </row>
    <row r="8021" spans="47:47" x14ac:dyDescent="0.2">
      <c r="AU8021" s="201">
        <v>0.80189999999999995</v>
      </c>
    </row>
    <row r="8022" spans="47:47" x14ac:dyDescent="0.2">
      <c r="AU8022" s="201">
        <v>0.80200000000000005</v>
      </c>
    </row>
    <row r="8023" spans="47:47" x14ac:dyDescent="0.2">
      <c r="AU8023" s="201">
        <v>0.80210000000000004</v>
      </c>
    </row>
    <row r="8024" spans="47:47" x14ac:dyDescent="0.2">
      <c r="AU8024" s="201">
        <v>0.80220000000000002</v>
      </c>
    </row>
    <row r="8025" spans="47:47" x14ac:dyDescent="0.2">
      <c r="AU8025" s="201">
        <v>0.80230000000000001</v>
      </c>
    </row>
    <row r="8026" spans="47:47" x14ac:dyDescent="0.2">
      <c r="AU8026" s="201">
        <v>0.8024</v>
      </c>
    </row>
    <row r="8027" spans="47:47" x14ac:dyDescent="0.2">
      <c r="AU8027" s="201">
        <v>0.80249999999999999</v>
      </c>
    </row>
    <row r="8028" spans="47:47" x14ac:dyDescent="0.2">
      <c r="AU8028" s="201">
        <v>0.80259999999999998</v>
      </c>
    </row>
    <row r="8029" spans="47:47" x14ac:dyDescent="0.2">
      <c r="AU8029" s="201">
        <v>0.80269999999999997</v>
      </c>
    </row>
    <row r="8030" spans="47:47" x14ac:dyDescent="0.2">
      <c r="AU8030" s="201">
        <v>0.80279999999999996</v>
      </c>
    </row>
    <row r="8031" spans="47:47" x14ac:dyDescent="0.2">
      <c r="AU8031" s="201">
        <v>0.80289999999999995</v>
      </c>
    </row>
    <row r="8032" spans="47:47" x14ac:dyDescent="0.2">
      <c r="AU8032" s="201">
        <v>0.80300000000000005</v>
      </c>
    </row>
    <row r="8033" spans="47:47" x14ac:dyDescent="0.2">
      <c r="AU8033" s="201">
        <v>0.80310000000000004</v>
      </c>
    </row>
    <row r="8034" spans="47:47" x14ac:dyDescent="0.2">
      <c r="AU8034" s="201">
        <v>0.80320000000000003</v>
      </c>
    </row>
    <row r="8035" spans="47:47" x14ac:dyDescent="0.2">
      <c r="AU8035" s="201">
        <v>0.80330000000000001</v>
      </c>
    </row>
    <row r="8036" spans="47:47" x14ac:dyDescent="0.2">
      <c r="AU8036" s="201">
        <v>0.8034</v>
      </c>
    </row>
    <row r="8037" spans="47:47" x14ac:dyDescent="0.2">
      <c r="AU8037" s="201">
        <v>0.80349999999999999</v>
      </c>
    </row>
    <row r="8038" spans="47:47" x14ac:dyDescent="0.2">
      <c r="AU8038" s="201">
        <v>0.80359999999999998</v>
      </c>
    </row>
    <row r="8039" spans="47:47" x14ac:dyDescent="0.2">
      <c r="AU8039" s="201">
        <v>0.80369999999999997</v>
      </c>
    </row>
    <row r="8040" spans="47:47" x14ac:dyDescent="0.2">
      <c r="AU8040" s="201">
        <v>0.80379999999999996</v>
      </c>
    </row>
    <row r="8041" spans="47:47" x14ac:dyDescent="0.2">
      <c r="AU8041" s="201">
        <v>0.80389999999999995</v>
      </c>
    </row>
    <row r="8042" spans="47:47" x14ac:dyDescent="0.2">
      <c r="AU8042" s="201">
        <v>0.80400000000000005</v>
      </c>
    </row>
    <row r="8043" spans="47:47" x14ac:dyDescent="0.2">
      <c r="AU8043" s="201">
        <v>0.80410000000000004</v>
      </c>
    </row>
    <row r="8044" spans="47:47" x14ac:dyDescent="0.2">
      <c r="AU8044" s="201">
        <v>0.80420000000000003</v>
      </c>
    </row>
    <row r="8045" spans="47:47" x14ac:dyDescent="0.2">
      <c r="AU8045" s="201">
        <v>0.80430000000000001</v>
      </c>
    </row>
    <row r="8046" spans="47:47" x14ac:dyDescent="0.2">
      <c r="AU8046" s="201">
        <v>0.8044</v>
      </c>
    </row>
    <row r="8047" spans="47:47" x14ac:dyDescent="0.2">
      <c r="AU8047" s="201">
        <v>0.80449999999999999</v>
      </c>
    </row>
    <row r="8048" spans="47:47" x14ac:dyDescent="0.2">
      <c r="AU8048" s="201">
        <v>0.80459999999999998</v>
      </c>
    </row>
    <row r="8049" spans="47:47" x14ac:dyDescent="0.2">
      <c r="AU8049" s="201">
        <v>0.80469999999999997</v>
      </c>
    </row>
    <row r="8050" spans="47:47" x14ac:dyDescent="0.2">
      <c r="AU8050" s="201">
        <v>0.80479999999999996</v>
      </c>
    </row>
    <row r="8051" spans="47:47" x14ac:dyDescent="0.2">
      <c r="AU8051" s="201">
        <v>0.80489999999999995</v>
      </c>
    </row>
    <row r="8052" spans="47:47" x14ac:dyDescent="0.2">
      <c r="AU8052" s="201">
        <v>0.80500000000000005</v>
      </c>
    </row>
    <row r="8053" spans="47:47" x14ac:dyDescent="0.2">
      <c r="AU8053" s="201">
        <v>0.80510000000000004</v>
      </c>
    </row>
    <row r="8054" spans="47:47" x14ac:dyDescent="0.2">
      <c r="AU8054" s="201">
        <v>0.80520000000000003</v>
      </c>
    </row>
    <row r="8055" spans="47:47" x14ac:dyDescent="0.2">
      <c r="AU8055" s="201">
        <v>0.80530000000000002</v>
      </c>
    </row>
    <row r="8056" spans="47:47" x14ac:dyDescent="0.2">
      <c r="AU8056" s="201">
        <v>0.8054</v>
      </c>
    </row>
    <row r="8057" spans="47:47" x14ac:dyDescent="0.2">
      <c r="AU8057" s="201">
        <v>0.80549999999999999</v>
      </c>
    </row>
    <row r="8058" spans="47:47" x14ac:dyDescent="0.2">
      <c r="AU8058" s="201">
        <v>0.80559999999999998</v>
      </c>
    </row>
    <row r="8059" spans="47:47" x14ac:dyDescent="0.2">
      <c r="AU8059" s="201">
        <v>0.80569999999999997</v>
      </c>
    </row>
    <row r="8060" spans="47:47" x14ac:dyDescent="0.2">
      <c r="AU8060" s="201">
        <v>0.80579999999999996</v>
      </c>
    </row>
    <row r="8061" spans="47:47" x14ac:dyDescent="0.2">
      <c r="AU8061" s="201">
        <v>0.80589999999999995</v>
      </c>
    </row>
    <row r="8062" spans="47:47" x14ac:dyDescent="0.2">
      <c r="AU8062" s="201">
        <v>0.80600000000000005</v>
      </c>
    </row>
    <row r="8063" spans="47:47" x14ac:dyDescent="0.2">
      <c r="AU8063" s="201">
        <v>0.80610000000000004</v>
      </c>
    </row>
    <row r="8064" spans="47:47" x14ac:dyDescent="0.2">
      <c r="AU8064" s="201">
        <v>0.80620000000000003</v>
      </c>
    </row>
    <row r="8065" spans="47:47" x14ac:dyDescent="0.2">
      <c r="AU8065" s="201">
        <v>0.80630000000000002</v>
      </c>
    </row>
    <row r="8066" spans="47:47" x14ac:dyDescent="0.2">
      <c r="AU8066" s="201">
        <v>0.80640000000000001</v>
      </c>
    </row>
    <row r="8067" spans="47:47" x14ac:dyDescent="0.2">
      <c r="AU8067" s="201">
        <v>0.80649999999999999</v>
      </c>
    </row>
    <row r="8068" spans="47:47" x14ac:dyDescent="0.2">
      <c r="AU8068" s="201">
        <v>0.80659999999999998</v>
      </c>
    </row>
    <row r="8069" spans="47:47" x14ac:dyDescent="0.2">
      <c r="AU8069" s="201">
        <v>0.80669999999999997</v>
      </c>
    </row>
    <row r="8070" spans="47:47" x14ac:dyDescent="0.2">
      <c r="AU8070" s="201">
        <v>0.80679999999999996</v>
      </c>
    </row>
    <row r="8071" spans="47:47" x14ac:dyDescent="0.2">
      <c r="AU8071" s="201">
        <v>0.80689999999999995</v>
      </c>
    </row>
    <row r="8072" spans="47:47" x14ac:dyDescent="0.2">
      <c r="AU8072" s="201">
        <v>0.80700000000000005</v>
      </c>
    </row>
    <row r="8073" spans="47:47" x14ac:dyDescent="0.2">
      <c r="AU8073" s="201">
        <v>0.80710000000000004</v>
      </c>
    </row>
    <row r="8074" spans="47:47" x14ac:dyDescent="0.2">
      <c r="AU8074" s="201">
        <v>0.80720000000000003</v>
      </c>
    </row>
    <row r="8075" spans="47:47" x14ac:dyDescent="0.2">
      <c r="AU8075" s="201">
        <v>0.80730000000000002</v>
      </c>
    </row>
    <row r="8076" spans="47:47" x14ac:dyDescent="0.2">
      <c r="AU8076" s="201">
        <v>0.80740000000000001</v>
      </c>
    </row>
    <row r="8077" spans="47:47" x14ac:dyDescent="0.2">
      <c r="AU8077" s="201">
        <v>0.8075</v>
      </c>
    </row>
    <row r="8078" spans="47:47" x14ac:dyDescent="0.2">
      <c r="AU8078" s="201">
        <v>0.80759999999999998</v>
      </c>
    </row>
    <row r="8079" spans="47:47" x14ac:dyDescent="0.2">
      <c r="AU8079" s="201">
        <v>0.80769999999999997</v>
      </c>
    </row>
    <row r="8080" spans="47:47" x14ac:dyDescent="0.2">
      <c r="AU8080" s="201">
        <v>0.80779999999999996</v>
      </c>
    </row>
    <row r="8081" spans="47:47" x14ac:dyDescent="0.2">
      <c r="AU8081" s="201">
        <v>0.80789999999999995</v>
      </c>
    </row>
    <row r="8082" spans="47:47" x14ac:dyDescent="0.2">
      <c r="AU8082" s="201">
        <v>0.80800000000000005</v>
      </c>
    </row>
    <row r="8083" spans="47:47" x14ac:dyDescent="0.2">
      <c r="AU8083" s="201">
        <v>0.80810000000000004</v>
      </c>
    </row>
    <row r="8084" spans="47:47" x14ac:dyDescent="0.2">
      <c r="AU8084" s="201">
        <v>0.80820000000000003</v>
      </c>
    </row>
    <row r="8085" spans="47:47" x14ac:dyDescent="0.2">
      <c r="AU8085" s="201">
        <v>0.80830000000000002</v>
      </c>
    </row>
    <row r="8086" spans="47:47" x14ac:dyDescent="0.2">
      <c r="AU8086" s="201">
        <v>0.80840000000000001</v>
      </c>
    </row>
    <row r="8087" spans="47:47" x14ac:dyDescent="0.2">
      <c r="AU8087" s="201">
        <v>0.8085</v>
      </c>
    </row>
    <row r="8088" spans="47:47" x14ac:dyDescent="0.2">
      <c r="AU8088" s="201">
        <v>0.80859999999999999</v>
      </c>
    </row>
    <row r="8089" spans="47:47" x14ac:dyDescent="0.2">
      <c r="AU8089" s="201">
        <v>0.80869999999999997</v>
      </c>
    </row>
    <row r="8090" spans="47:47" x14ac:dyDescent="0.2">
      <c r="AU8090" s="201">
        <v>0.80879999999999996</v>
      </c>
    </row>
    <row r="8091" spans="47:47" x14ac:dyDescent="0.2">
      <c r="AU8091" s="201">
        <v>0.80889999999999995</v>
      </c>
    </row>
    <row r="8092" spans="47:47" x14ac:dyDescent="0.2">
      <c r="AU8092" s="201">
        <v>0.80900000000000005</v>
      </c>
    </row>
    <row r="8093" spans="47:47" x14ac:dyDescent="0.2">
      <c r="AU8093" s="201">
        <v>0.80910000000000004</v>
      </c>
    </row>
    <row r="8094" spans="47:47" x14ac:dyDescent="0.2">
      <c r="AU8094" s="201">
        <v>0.80920000000000003</v>
      </c>
    </row>
    <row r="8095" spans="47:47" x14ac:dyDescent="0.2">
      <c r="AU8095" s="201">
        <v>0.80930000000000002</v>
      </c>
    </row>
    <row r="8096" spans="47:47" x14ac:dyDescent="0.2">
      <c r="AU8096" s="201">
        <v>0.80940000000000001</v>
      </c>
    </row>
    <row r="8097" spans="47:47" x14ac:dyDescent="0.2">
      <c r="AU8097" s="201">
        <v>0.8095</v>
      </c>
    </row>
    <row r="8098" spans="47:47" x14ac:dyDescent="0.2">
      <c r="AU8098" s="201">
        <v>0.80959999999999999</v>
      </c>
    </row>
    <row r="8099" spans="47:47" x14ac:dyDescent="0.2">
      <c r="AU8099" s="201">
        <v>0.80969999999999998</v>
      </c>
    </row>
    <row r="8100" spans="47:47" x14ac:dyDescent="0.2">
      <c r="AU8100" s="201">
        <v>0.80979999999999996</v>
      </c>
    </row>
    <row r="8101" spans="47:47" x14ac:dyDescent="0.2">
      <c r="AU8101" s="201">
        <v>0.80989999999999995</v>
      </c>
    </row>
    <row r="8102" spans="47:47" x14ac:dyDescent="0.2">
      <c r="AU8102" s="201">
        <v>0.81</v>
      </c>
    </row>
    <row r="8103" spans="47:47" x14ac:dyDescent="0.2">
      <c r="AU8103" s="201">
        <v>0.81010000000000004</v>
      </c>
    </row>
    <row r="8104" spans="47:47" x14ac:dyDescent="0.2">
      <c r="AU8104" s="201">
        <v>0.81020000000000003</v>
      </c>
    </row>
    <row r="8105" spans="47:47" x14ac:dyDescent="0.2">
      <c r="AU8105" s="201">
        <v>0.81030000000000002</v>
      </c>
    </row>
    <row r="8106" spans="47:47" x14ac:dyDescent="0.2">
      <c r="AU8106" s="201">
        <v>0.81040000000000001</v>
      </c>
    </row>
    <row r="8107" spans="47:47" x14ac:dyDescent="0.2">
      <c r="AU8107" s="201">
        <v>0.8105</v>
      </c>
    </row>
    <row r="8108" spans="47:47" x14ac:dyDescent="0.2">
      <c r="AU8108" s="201">
        <v>0.81059999999999999</v>
      </c>
    </row>
    <row r="8109" spans="47:47" x14ac:dyDescent="0.2">
      <c r="AU8109" s="201">
        <v>0.81069999999999998</v>
      </c>
    </row>
    <row r="8110" spans="47:47" x14ac:dyDescent="0.2">
      <c r="AU8110" s="201">
        <v>0.81079999999999997</v>
      </c>
    </row>
    <row r="8111" spans="47:47" x14ac:dyDescent="0.2">
      <c r="AU8111" s="201">
        <v>0.81089999999999995</v>
      </c>
    </row>
    <row r="8112" spans="47:47" x14ac:dyDescent="0.2">
      <c r="AU8112" s="201">
        <v>0.81100000000000005</v>
      </c>
    </row>
    <row r="8113" spans="47:47" x14ac:dyDescent="0.2">
      <c r="AU8113" s="201">
        <v>0.81110000000000004</v>
      </c>
    </row>
    <row r="8114" spans="47:47" x14ac:dyDescent="0.2">
      <c r="AU8114" s="201">
        <v>0.81120000000000003</v>
      </c>
    </row>
    <row r="8115" spans="47:47" x14ac:dyDescent="0.2">
      <c r="AU8115" s="201">
        <v>0.81130000000000002</v>
      </c>
    </row>
    <row r="8116" spans="47:47" x14ac:dyDescent="0.2">
      <c r="AU8116" s="201">
        <v>0.81140000000000001</v>
      </c>
    </row>
    <row r="8117" spans="47:47" x14ac:dyDescent="0.2">
      <c r="AU8117" s="201">
        <v>0.8115</v>
      </c>
    </row>
    <row r="8118" spans="47:47" x14ac:dyDescent="0.2">
      <c r="AU8118" s="201">
        <v>0.81159999999999999</v>
      </c>
    </row>
    <row r="8119" spans="47:47" x14ac:dyDescent="0.2">
      <c r="AU8119" s="201">
        <v>0.81169999999999998</v>
      </c>
    </row>
    <row r="8120" spans="47:47" x14ac:dyDescent="0.2">
      <c r="AU8120" s="201">
        <v>0.81179999999999997</v>
      </c>
    </row>
    <row r="8121" spans="47:47" x14ac:dyDescent="0.2">
      <c r="AU8121" s="201">
        <v>0.81189999999999996</v>
      </c>
    </row>
    <row r="8122" spans="47:47" x14ac:dyDescent="0.2">
      <c r="AU8122" s="201">
        <v>0.81200000000000006</v>
      </c>
    </row>
    <row r="8123" spans="47:47" x14ac:dyDescent="0.2">
      <c r="AU8123" s="201">
        <v>0.81210000000000004</v>
      </c>
    </row>
    <row r="8124" spans="47:47" x14ac:dyDescent="0.2">
      <c r="AU8124" s="201">
        <v>0.81220000000000003</v>
      </c>
    </row>
    <row r="8125" spans="47:47" x14ac:dyDescent="0.2">
      <c r="AU8125" s="201">
        <v>0.81230000000000002</v>
      </c>
    </row>
    <row r="8126" spans="47:47" x14ac:dyDescent="0.2">
      <c r="AU8126" s="201">
        <v>0.81240000000000001</v>
      </c>
    </row>
    <row r="8127" spans="47:47" x14ac:dyDescent="0.2">
      <c r="AU8127" s="201">
        <v>0.8125</v>
      </c>
    </row>
    <row r="8128" spans="47:47" x14ac:dyDescent="0.2">
      <c r="AU8128" s="201">
        <v>0.81259999999999999</v>
      </c>
    </row>
    <row r="8129" spans="47:47" x14ac:dyDescent="0.2">
      <c r="AU8129" s="201">
        <v>0.81269999999999998</v>
      </c>
    </row>
    <row r="8130" spans="47:47" x14ac:dyDescent="0.2">
      <c r="AU8130" s="201">
        <v>0.81279999999999997</v>
      </c>
    </row>
    <row r="8131" spans="47:47" x14ac:dyDescent="0.2">
      <c r="AU8131" s="201">
        <v>0.81289999999999996</v>
      </c>
    </row>
    <row r="8132" spans="47:47" x14ac:dyDescent="0.2">
      <c r="AU8132" s="201">
        <v>0.81299999999999994</v>
      </c>
    </row>
    <row r="8133" spans="47:47" x14ac:dyDescent="0.2">
      <c r="AU8133" s="201">
        <v>0.81310000000000004</v>
      </c>
    </row>
    <row r="8134" spans="47:47" x14ac:dyDescent="0.2">
      <c r="AU8134" s="201">
        <v>0.81320000000000003</v>
      </c>
    </row>
    <row r="8135" spans="47:47" x14ac:dyDescent="0.2">
      <c r="AU8135" s="201">
        <v>0.81330000000000002</v>
      </c>
    </row>
    <row r="8136" spans="47:47" x14ac:dyDescent="0.2">
      <c r="AU8136" s="201">
        <v>0.81340000000000001</v>
      </c>
    </row>
    <row r="8137" spans="47:47" x14ac:dyDescent="0.2">
      <c r="AU8137" s="201">
        <v>0.8135</v>
      </c>
    </row>
    <row r="8138" spans="47:47" x14ac:dyDescent="0.2">
      <c r="AU8138" s="201">
        <v>0.81359999999999999</v>
      </c>
    </row>
    <row r="8139" spans="47:47" x14ac:dyDescent="0.2">
      <c r="AU8139" s="201">
        <v>0.81369999999999998</v>
      </c>
    </row>
    <row r="8140" spans="47:47" x14ac:dyDescent="0.2">
      <c r="AU8140" s="201">
        <v>0.81379999999999997</v>
      </c>
    </row>
    <row r="8141" spans="47:47" x14ac:dyDescent="0.2">
      <c r="AU8141" s="201">
        <v>0.81389999999999996</v>
      </c>
    </row>
    <row r="8142" spans="47:47" x14ac:dyDescent="0.2">
      <c r="AU8142" s="201">
        <v>0.81399999999999995</v>
      </c>
    </row>
    <row r="8143" spans="47:47" x14ac:dyDescent="0.2">
      <c r="AU8143" s="201">
        <v>0.81410000000000005</v>
      </c>
    </row>
    <row r="8144" spans="47:47" x14ac:dyDescent="0.2">
      <c r="AU8144" s="201">
        <v>0.81420000000000003</v>
      </c>
    </row>
    <row r="8145" spans="47:47" x14ac:dyDescent="0.2">
      <c r="AU8145" s="201">
        <v>0.81430000000000002</v>
      </c>
    </row>
    <row r="8146" spans="47:47" x14ac:dyDescent="0.2">
      <c r="AU8146" s="201">
        <v>0.81440000000000001</v>
      </c>
    </row>
    <row r="8147" spans="47:47" x14ac:dyDescent="0.2">
      <c r="AU8147" s="201">
        <v>0.8145</v>
      </c>
    </row>
    <row r="8148" spans="47:47" x14ac:dyDescent="0.2">
      <c r="AU8148" s="201">
        <v>0.81459999999999999</v>
      </c>
    </row>
    <row r="8149" spans="47:47" x14ac:dyDescent="0.2">
      <c r="AU8149" s="201">
        <v>0.81469999999999998</v>
      </c>
    </row>
    <row r="8150" spans="47:47" x14ac:dyDescent="0.2">
      <c r="AU8150" s="201">
        <v>0.81479999999999997</v>
      </c>
    </row>
    <row r="8151" spans="47:47" x14ac:dyDescent="0.2">
      <c r="AU8151" s="201">
        <v>0.81489999999999996</v>
      </c>
    </row>
    <row r="8152" spans="47:47" x14ac:dyDescent="0.2">
      <c r="AU8152" s="201">
        <v>0.81499999999999995</v>
      </c>
    </row>
    <row r="8153" spans="47:47" x14ac:dyDescent="0.2">
      <c r="AU8153" s="201">
        <v>0.81510000000000005</v>
      </c>
    </row>
    <row r="8154" spans="47:47" x14ac:dyDescent="0.2">
      <c r="AU8154" s="201">
        <v>0.81520000000000004</v>
      </c>
    </row>
    <row r="8155" spans="47:47" x14ac:dyDescent="0.2">
      <c r="AU8155" s="201">
        <v>0.81530000000000002</v>
      </c>
    </row>
    <row r="8156" spans="47:47" x14ac:dyDescent="0.2">
      <c r="AU8156" s="201">
        <v>0.81540000000000001</v>
      </c>
    </row>
    <row r="8157" spans="47:47" x14ac:dyDescent="0.2">
      <c r="AU8157" s="201">
        <v>0.8155</v>
      </c>
    </row>
    <row r="8158" spans="47:47" x14ac:dyDescent="0.2">
      <c r="AU8158" s="201">
        <v>0.81559999999999999</v>
      </c>
    </row>
    <row r="8159" spans="47:47" x14ac:dyDescent="0.2">
      <c r="AU8159" s="201">
        <v>0.81569999999999998</v>
      </c>
    </row>
    <row r="8160" spans="47:47" x14ac:dyDescent="0.2">
      <c r="AU8160" s="201">
        <v>0.81579999999999997</v>
      </c>
    </row>
    <row r="8161" spans="47:47" x14ac:dyDescent="0.2">
      <c r="AU8161" s="201">
        <v>0.81589999999999996</v>
      </c>
    </row>
    <row r="8162" spans="47:47" x14ac:dyDescent="0.2">
      <c r="AU8162" s="201">
        <v>0.81599999999999995</v>
      </c>
    </row>
    <row r="8163" spans="47:47" x14ac:dyDescent="0.2">
      <c r="AU8163" s="201">
        <v>0.81610000000000005</v>
      </c>
    </row>
    <row r="8164" spans="47:47" x14ac:dyDescent="0.2">
      <c r="AU8164" s="201">
        <v>0.81620000000000004</v>
      </c>
    </row>
    <row r="8165" spans="47:47" x14ac:dyDescent="0.2">
      <c r="AU8165" s="201">
        <v>0.81630000000000003</v>
      </c>
    </row>
    <row r="8166" spans="47:47" x14ac:dyDescent="0.2">
      <c r="AU8166" s="201">
        <v>0.81640000000000001</v>
      </c>
    </row>
    <row r="8167" spans="47:47" x14ac:dyDescent="0.2">
      <c r="AU8167" s="201">
        <v>0.8165</v>
      </c>
    </row>
    <row r="8168" spans="47:47" x14ac:dyDescent="0.2">
      <c r="AU8168" s="201">
        <v>0.81659999999999999</v>
      </c>
    </row>
    <row r="8169" spans="47:47" x14ac:dyDescent="0.2">
      <c r="AU8169" s="201">
        <v>0.81669999999999998</v>
      </c>
    </row>
    <row r="8170" spans="47:47" x14ac:dyDescent="0.2">
      <c r="AU8170" s="201">
        <v>0.81679999999999997</v>
      </c>
    </row>
    <row r="8171" spans="47:47" x14ac:dyDescent="0.2">
      <c r="AU8171" s="201">
        <v>0.81689999999999996</v>
      </c>
    </row>
    <row r="8172" spans="47:47" x14ac:dyDescent="0.2">
      <c r="AU8172" s="201">
        <v>0.81699999999999995</v>
      </c>
    </row>
    <row r="8173" spans="47:47" x14ac:dyDescent="0.2">
      <c r="AU8173" s="201">
        <v>0.81710000000000005</v>
      </c>
    </row>
    <row r="8174" spans="47:47" x14ac:dyDescent="0.2">
      <c r="AU8174" s="201">
        <v>0.81720000000000004</v>
      </c>
    </row>
    <row r="8175" spans="47:47" x14ac:dyDescent="0.2">
      <c r="AU8175" s="201">
        <v>0.81730000000000003</v>
      </c>
    </row>
    <row r="8176" spans="47:47" x14ac:dyDescent="0.2">
      <c r="AU8176" s="201">
        <v>0.81740000000000002</v>
      </c>
    </row>
    <row r="8177" spans="47:47" x14ac:dyDescent="0.2">
      <c r="AU8177" s="201">
        <v>0.8175</v>
      </c>
    </row>
    <row r="8178" spans="47:47" x14ac:dyDescent="0.2">
      <c r="AU8178" s="201">
        <v>0.81759999999999999</v>
      </c>
    </row>
    <row r="8179" spans="47:47" x14ac:dyDescent="0.2">
      <c r="AU8179" s="201">
        <v>0.81769999999999998</v>
      </c>
    </row>
    <row r="8180" spans="47:47" x14ac:dyDescent="0.2">
      <c r="AU8180" s="201">
        <v>0.81779999999999997</v>
      </c>
    </row>
    <row r="8181" spans="47:47" x14ac:dyDescent="0.2">
      <c r="AU8181" s="201">
        <v>0.81789999999999996</v>
      </c>
    </row>
    <row r="8182" spans="47:47" x14ac:dyDescent="0.2">
      <c r="AU8182" s="201">
        <v>0.81799999999999995</v>
      </c>
    </row>
    <row r="8183" spans="47:47" x14ac:dyDescent="0.2">
      <c r="AU8183" s="201">
        <v>0.81810000000000005</v>
      </c>
    </row>
    <row r="8184" spans="47:47" x14ac:dyDescent="0.2">
      <c r="AU8184" s="201">
        <v>0.81820000000000004</v>
      </c>
    </row>
    <row r="8185" spans="47:47" x14ac:dyDescent="0.2">
      <c r="AU8185" s="201">
        <v>0.81830000000000003</v>
      </c>
    </row>
    <row r="8186" spans="47:47" x14ac:dyDescent="0.2">
      <c r="AU8186" s="201">
        <v>0.81840000000000002</v>
      </c>
    </row>
    <row r="8187" spans="47:47" x14ac:dyDescent="0.2">
      <c r="AU8187" s="201">
        <v>0.81850000000000001</v>
      </c>
    </row>
    <row r="8188" spans="47:47" x14ac:dyDescent="0.2">
      <c r="AU8188" s="201">
        <v>0.81859999999999999</v>
      </c>
    </row>
    <row r="8189" spans="47:47" x14ac:dyDescent="0.2">
      <c r="AU8189" s="201">
        <v>0.81869999999999998</v>
      </c>
    </row>
    <row r="8190" spans="47:47" x14ac:dyDescent="0.2">
      <c r="AU8190" s="201">
        <v>0.81879999999999997</v>
      </c>
    </row>
    <row r="8191" spans="47:47" x14ac:dyDescent="0.2">
      <c r="AU8191" s="201">
        <v>0.81889999999999996</v>
      </c>
    </row>
    <row r="8192" spans="47:47" x14ac:dyDescent="0.2">
      <c r="AU8192" s="201">
        <v>0.81899999999999995</v>
      </c>
    </row>
    <row r="8193" spans="47:47" x14ac:dyDescent="0.2">
      <c r="AU8193" s="201">
        <v>0.81910000000000005</v>
      </c>
    </row>
    <row r="8194" spans="47:47" x14ac:dyDescent="0.2">
      <c r="AU8194" s="201">
        <v>0.81920000000000004</v>
      </c>
    </row>
    <row r="8195" spans="47:47" x14ac:dyDescent="0.2">
      <c r="AU8195" s="201">
        <v>0.81930000000000003</v>
      </c>
    </row>
    <row r="8196" spans="47:47" x14ac:dyDescent="0.2">
      <c r="AU8196" s="201">
        <v>0.81940000000000002</v>
      </c>
    </row>
    <row r="8197" spans="47:47" x14ac:dyDescent="0.2">
      <c r="AU8197" s="201">
        <v>0.81950000000000001</v>
      </c>
    </row>
    <row r="8198" spans="47:47" x14ac:dyDescent="0.2">
      <c r="AU8198" s="201">
        <v>0.8196</v>
      </c>
    </row>
    <row r="8199" spans="47:47" x14ac:dyDescent="0.2">
      <c r="AU8199" s="201">
        <v>0.81969999999999998</v>
      </c>
    </row>
    <row r="8200" spans="47:47" x14ac:dyDescent="0.2">
      <c r="AU8200" s="201">
        <v>0.81979999999999997</v>
      </c>
    </row>
    <row r="8201" spans="47:47" x14ac:dyDescent="0.2">
      <c r="AU8201" s="201">
        <v>0.81989999999999996</v>
      </c>
    </row>
    <row r="8202" spans="47:47" x14ac:dyDescent="0.2">
      <c r="AU8202" s="201">
        <v>0.82</v>
      </c>
    </row>
    <row r="8203" spans="47:47" x14ac:dyDescent="0.2">
      <c r="AU8203" s="201">
        <v>0.82010000000000005</v>
      </c>
    </row>
    <row r="8204" spans="47:47" x14ac:dyDescent="0.2">
      <c r="AU8204" s="201">
        <v>0.82020000000000004</v>
      </c>
    </row>
    <row r="8205" spans="47:47" x14ac:dyDescent="0.2">
      <c r="AU8205" s="201">
        <v>0.82030000000000003</v>
      </c>
    </row>
    <row r="8206" spans="47:47" x14ac:dyDescent="0.2">
      <c r="AU8206" s="201">
        <v>0.82040000000000002</v>
      </c>
    </row>
    <row r="8207" spans="47:47" x14ac:dyDescent="0.2">
      <c r="AU8207" s="201">
        <v>0.82050000000000001</v>
      </c>
    </row>
    <row r="8208" spans="47:47" x14ac:dyDescent="0.2">
      <c r="AU8208" s="201">
        <v>0.8206</v>
      </c>
    </row>
    <row r="8209" spans="47:47" x14ac:dyDescent="0.2">
      <c r="AU8209" s="201">
        <v>0.82069999999999999</v>
      </c>
    </row>
    <row r="8210" spans="47:47" x14ac:dyDescent="0.2">
      <c r="AU8210" s="201">
        <v>0.82079999999999997</v>
      </c>
    </row>
    <row r="8211" spans="47:47" x14ac:dyDescent="0.2">
      <c r="AU8211" s="201">
        <v>0.82089999999999996</v>
      </c>
    </row>
    <row r="8212" spans="47:47" x14ac:dyDescent="0.2">
      <c r="AU8212" s="201">
        <v>0.82099999999999995</v>
      </c>
    </row>
    <row r="8213" spans="47:47" x14ac:dyDescent="0.2">
      <c r="AU8213" s="201">
        <v>0.82110000000000005</v>
      </c>
    </row>
    <row r="8214" spans="47:47" x14ac:dyDescent="0.2">
      <c r="AU8214" s="201">
        <v>0.82120000000000004</v>
      </c>
    </row>
    <row r="8215" spans="47:47" x14ac:dyDescent="0.2">
      <c r="AU8215" s="201">
        <v>0.82130000000000003</v>
      </c>
    </row>
    <row r="8216" spans="47:47" x14ac:dyDescent="0.2">
      <c r="AU8216" s="201">
        <v>0.82140000000000002</v>
      </c>
    </row>
    <row r="8217" spans="47:47" x14ac:dyDescent="0.2">
      <c r="AU8217" s="201">
        <v>0.82150000000000001</v>
      </c>
    </row>
    <row r="8218" spans="47:47" x14ac:dyDescent="0.2">
      <c r="AU8218" s="201">
        <v>0.8216</v>
      </c>
    </row>
    <row r="8219" spans="47:47" x14ac:dyDescent="0.2">
      <c r="AU8219" s="201">
        <v>0.82169999999999999</v>
      </c>
    </row>
    <row r="8220" spans="47:47" x14ac:dyDescent="0.2">
      <c r="AU8220" s="201">
        <v>0.82179999999999997</v>
      </c>
    </row>
    <row r="8221" spans="47:47" x14ac:dyDescent="0.2">
      <c r="AU8221" s="201">
        <v>0.82189999999999996</v>
      </c>
    </row>
    <row r="8222" spans="47:47" x14ac:dyDescent="0.2">
      <c r="AU8222" s="201">
        <v>0.82199999999999995</v>
      </c>
    </row>
    <row r="8223" spans="47:47" x14ac:dyDescent="0.2">
      <c r="AU8223" s="201">
        <v>0.82210000000000005</v>
      </c>
    </row>
    <row r="8224" spans="47:47" x14ac:dyDescent="0.2">
      <c r="AU8224" s="201">
        <v>0.82220000000000004</v>
      </c>
    </row>
    <row r="8225" spans="47:47" x14ac:dyDescent="0.2">
      <c r="AU8225" s="201">
        <v>0.82230000000000003</v>
      </c>
    </row>
    <row r="8226" spans="47:47" x14ac:dyDescent="0.2">
      <c r="AU8226" s="201">
        <v>0.82240000000000002</v>
      </c>
    </row>
    <row r="8227" spans="47:47" x14ac:dyDescent="0.2">
      <c r="AU8227" s="201">
        <v>0.82250000000000001</v>
      </c>
    </row>
    <row r="8228" spans="47:47" x14ac:dyDescent="0.2">
      <c r="AU8228" s="201">
        <v>0.8226</v>
      </c>
    </row>
    <row r="8229" spans="47:47" x14ac:dyDescent="0.2">
      <c r="AU8229" s="201">
        <v>0.82269999999999999</v>
      </c>
    </row>
    <row r="8230" spans="47:47" x14ac:dyDescent="0.2">
      <c r="AU8230" s="201">
        <v>0.82279999999999998</v>
      </c>
    </row>
    <row r="8231" spans="47:47" x14ac:dyDescent="0.2">
      <c r="AU8231" s="201">
        <v>0.82289999999999996</v>
      </c>
    </row>
    <row r="8232" spans="47:47" x14ac:dyDescent="0.2">
      <c r="AU8232" s="201">
        <v>0.82299999999999995</v>
      </c>
    </row>
    <row r="8233" spans="47:47" x14ac:dyDescent="0.2">
      <c r="AU8233" s="201">
        <v>0.82310000000000005</v>
      </c>
    </row>
    <row r="8234" spans="47:47" x14ac:dyDescent="0.2">
      <c r="AU8234" s="201">
        <v>0.82320000000000004</v>
      </c>
    </row>
    <row r="8235" spans="47:47" x14ac:dyDescent="0.2">
      <c r="AU8235" s="201">
        <v>0.82330000000000003</v>
      </c>
    </row>
    <row r="8236" spans="47:47" x14ac:dyDescent="0.2">
      <c r="AU8236" s="201">
        <v>0.82340000000000002</v>
      </c>
    </row>
    <row r="8237" spans="47:47" x14ac:dyDescent="0.2">
      <c r="AU8237" s="201">
        <v>0.82350000000000001</v>
      </c>
    </row>
    <row r="8238" spans="47:47" x14ac:dyDescent="0.2">
      <c r="AU8238" s="201">
        <v>0.8236</v>
      </c>
    </row>
    <row r="8239" spans="47:47" x14ac:dyDescent="0.2">
      <c r="AU8239" s="201">
        <v>0.82369999999999999</v>
      </c>
    </row>
    <row r="8240" spans="47:47" x14ac:dyDescent="0.2">
      <c r="AU8240" s="201">
        <v>0.82379999999999998</v>
      </c>
    </row>
    <row r="8241" spans="47:47" x14ac:dyDescent="0.2">
      <c r="AU8241" s="201">
        <v>0.82389999999999997</v>
      </c>
    </row>
    <row r="8242" spans="47:47" x14ac:dyDescent="0.2">
      <c r="AU8242" s="201">
        <v>0.82399999999999995</v>
      </c>
    </row>
    <row r="8243" spans="47:47" x14ac:dyDescent="0.2">
      <c r="AU8243" s="201">
        <v>0.82410000000000005</v>
      </c>
    </row>
    <row r="8244" spans="47:47" x14ac:dyDescent="0.2">
      <c r="AU8244" s="201">
        <v>0.82420000000000004</v>
      </c>
    </row>
    <row r="8245" spans="47:47" x14ac:dyDescent="0.2">
      <c r="AU8245" s="201">
        <v>0.82430000000000003</v>
      </c>
    </row>
    <row r="8246" spans="47:47" x14ac:dyDescent="0.2">
      <c r="AU8246" s="201">
        <v>0.82440000000000002</v>
      </c>
    </row>
    <row r="8247" spans="47:47" x14ac:dyDescent="0.2">
      <c r="AU8247" s="201">
        <v>0.82450000000000001</v>
      </c>
    </row>
    <row r="8248" spans="47:47" x14ac:dyDescent="0.2">
      <c r="AU8248" s="201">
        <v>0.8246</v>
      </c>
    </row>
    <row r="8249" spans="47:47" x14ac:dyDescent="0.2">
      <c r="AU8249" s="201">
        <v>0.82469999999999999</v>
      </c>
    </row>
    <row r="8250" spans="47:47" x14ac:dyDescent="0.2">
      <c r="AU8250" s="201">
        <v>0.82479999999999998</v>
      </c>
    </row>
    <row r="8251" spans="47:47" x14ac:dyDescent="0.2">
      <c r="AU8251" s="201">
        <v>0.82489999999999997</v>
      </c>
    </row>
    <row r="8252" spans="47:47" x14ac:dyDescent="0.2">
      <c r="AU8252" s="201">
        <v>0.82499999999999996</v>
      </c>
    </row>
    <row r="8253" spans="47:47" x14ac:dyDescent="0.2">
      <c r="AU8253" s="201">
        <v>0.82509999999999994</v>
      </c>
    </row>
    <row r="8254" spans="47:47" x14ac:dyDescent="0.2">
      <c r="AU8254" s="201">
        <v>0.82520000000000004</v>
      </c>
    </row>
    <row r="8255" spans="47:47" x14ac:dyDescent="0.2">
      <c r="AU8255" s="201">
        <v>0.82530000000000003</v>
      </c>
    </row>
    <row r="8256" spans="47:47" x14ac:dyDescent="0.2">
      <c r="AU8256" s="201">
        <v>0.82540000000000002</v>
      </c>
    </row>
    <row r="8257" spans="47:47" x14ac:dyDescent="0.2">
      <c r="AU8257" s="201">
        <v>0.82550000000000001</v>
      </c>
    </row>
    <row r="8258" spans="47:47" x14ac:dyDescent="0.2">
      <c r="AU8258" s="201">
        <v>0.8256</v>
      </c>
    </row>
    <row r="8259" spans="47:47" x14ac:dyDescent="0.2">
      <c r="AU8259" s="201">
        <v>0.82569999999999999</v>
      </c>
    </row>
    <row r="8260" spans="47:47" x14ac:dyDescent="0.2">
      <c r="AU8260" s="201">
        <v>0.82579999999999998</v>
      </c>
    </row>
    <row r="8261" spans="47:47" x14ac:dyDescent="0.2">
      <c r="AU8261" s="201">
        <v>0.82589999999999997</v>
      </c>
    </row>
    <row r="8262" spans="47:47" x14ac:dyDescent="0.2">
      <c r="AU8262" s="201">
        <v>0.82599999999999996</v>
      </c>
    </row>
    <row r="8263" spans="47:47" x14ac:dyDescent="0.2">
      <c r="AU8263" s="201">
        <v>0.82609999999999995</v>
      </c>
    </row>
    <row r="8264" spans="47:47" x14ac:dyDescent="0.2">
      <c r="AU8264" s="201">
        <v>0.82620000000000005</v>
      </c>
    </row>
    <row r="8265" spans="47:47" x14ac:dyDescent="0.2">
      <c r="AU8265" s="201">
        <v>0.82630000000000003</v>
      </c>
    </row>
    <row r="8266" spans="47:47" x14ac:dyDescent="0.2">
      <c r="AU8266" s="201">
        <v>0.82640000000000002</v>
      </c>
    </row>
    <row r="8267" spans="47:47" x14ac:dyDescent="0.2">
      <c r="AU8267" s="201">
        <v>0.82650000000000001</v>
      </c>
    </row>
    <row r="8268" spans="47:47" x14ac:dyDescent="0.2">
      <c r="AU8268" s="201">
        <v>0.8266</v>
      </c>
    </row>
    <row r="8269" spans="47:47" x14ac:dyDescent="0.2">
      <c r="AU8269" s="201">
        <v>0.82669999999999999</v>
      </c>
    </row>
    <row r="8270" spans="47:47" x14ac:dyDescent="0.2">
      <c r="AU8270" s="201">
        <v>0.82679999999999998</v>
      </c>
    </row>
    <row r="8271" spans="47:47" x14ac:dyDescent="0.2">
      <c r="AU8271" s="201">
        <v>0.82689999999999997</v>
      </c>
    </row>
    <row r="8272" spans="47:47" x14ac:dyDescent="0.2">
      <c r="AU8272" s="201">
        <v>0.82699999999999996</v>
      </c>
    </row>
    <row r="8273" spans="47:47" x14ac:dyDescent="0.2">
      <c r="AU8273" s="201">
        <v>0.82709999999999995</v>
      </c>
    </row>
    <row r="8274" spans="47:47" x14ac:dyDescent="0.2">
      <c r="AU8274" s="201">
        <v>0.82720000000000005</v>
      </c>
    </row>
    <row r="8275" spans="47:47" x14ac:dyDescent="0.2">
      <c r="AU8275" s="201">
        <v>0.82730000000000004</v>
      </c>
    </row>
    <row r="8276" spans="47:47" x14ac:dyDescent="0.2">
      <c r="AU8276" s="201">
        <v>0.82740000000000002</v>
      </c>
    </row>
    <row r="8277" spans="47:47" x14ac:dyDescent="0.2">
      <c r="AU8277" s="201">
        <v>0.82750000000000001</v>
      </c>
    </row>
    <row r="8278" spans="47:47" x14ac:dyDescent="0.2">
      <c r="AU8278" s="201">
        <v>0.8276</v>
      </c>
    </row>
    <row r="8279" spans="47:47" x14ac:dyDescent="0.2">
      <c r="AU8279" s="201">
        <v>0.82769999999999999</v>
      </c>
    </row>
    <row r="8280" spans="47:47" x14ac:dyDescent="0.2">
      <c r="AU8280" s="201">
        <v>0.82779999999999998</v>
      </c>
    </row>
    <row r="8281" spans="47:47" x14ac:dyDescent="0.2">
      <c r="AU8281" s="201">
        <v>0.82789999999999997</v>
      </c>
    </row>
    <row r="8282" spans="47:47" x14ac:dyDescent="0.2">
      <c r="AU8282" s="201">
        <v>0.82799999999999996</v>
      </c>
    </row>
    <row r="8283" spans="47:47" x14ac:dyDescent="0.2">
      <c r="AU8283" s="201">
        <v>0.82809999999999995</v>
      </c>
    </row>
    <row r="8284" spans="47:47" x14ac:dyDescent="0.2">
      <c r="AU8284" s="201">
        <v>0.82820000000000005</v>
      </c>
    </row>
    <row r="8285" spans="47:47" x14ac:dyDescent="0.2">
      <c r="AU8285" s="201">
        <v>0.82830000000000004</v>
      </c>
    </row>
    <row r="8286" spans="47:47" x14ac:dyDescent="0.2">
      <c r="AU8286" s="201">
        <v>0.82840000000000003</v>
      </c>
    </row>
    <row r="8287" spans="47:47" x14ac:dyDescent="0.2">
      <c r="AU8287" s="201">
        <v>0.82850000000000001</v>
      </c>
    </row>
    <row r="8288" spans="47:47" x14ac:dyDescent="0.2">
      <c r="AU8288" s="201">
        <v>0.8286</v>
      </c>
    </row>
    <row r="8289" spans="47:47" x14ac:dyDescent="0.2">
      <c r="AU8289" s="201">
        <v>0.82869999999999999</v>
      </c>
    </row>
    <row r="8290" spans="47:47" x14ac:dyDescent="0.2">
      <c r="AU8290" s="201">
        <v>0.82879999999999998</v>
      </c>
    </row>
    <row r="8291" spans="47:47" x14ac:dyDescent="0.2">
      <c r="AU8291" s="201">
        <v>0.82889999999999997</v>
      </c>
    </row>
    <row r="8292" spans="47:47" x14ac:dyDescent="0.2">
      <c r="AU8292" s="201">
        <v>0.82899999999999996</v>
      </c>
    </row>
    <row r="8293" spans="47:47" x14ac:dyDescent="0.2">
      <c r="AU8293" s="201">
        <v>0.82909999999999995</v>
      </c>
    </row>
    <row r="8294" spans="47:47" x14ac:dyDescent="0.2">
      <c r="AU8294" s="201">
        <v>0.82920000000000005</v>
      </c>
    </row>
    <row r="8295" spans="47:47" x14ac:dyDescent="0.2">
      <c r="AU8295" s="201">
        <v>0.82930000000000004</v>
      </c>
    </row>
    <row r="8296" spans="47:47" x14ac:dyDescent="0.2">
      <c r="AU8296" s="201">
        <v>0.82940000000000003</v>
      </c>
    </row>
    <row r="8297" spans="47:47" x14ac:dyDescent="0.2">
      <c r="AU8297" s="201">
        <v>0.82950000000000002</v>
      </c>
    </row>
    <row r="8298" spans="47:47" x14ac:dyDescent="0.2">
      <c r="AU8298" s="201">
        <v>0.8296</v>
      </c>
    </row>
    <row r="8299" spans="47:47" x14ac:dyDescent="0.2">
      <c r="AU8299" s="201">
        <v>0.82969999999999999</v>
      </c>
    </row>
    <row r="8300" spans="47:47" x14ac:dyDescent="0.2">
      <c r="AU8300" s="201">
        <v>0.82979999999999998</v>
      </c>
    </row>
    <row r="8301" spans="47:47" x14ac:dyDescent="0.2">
      <c r="AU8301" s="201">
        <v>0.82989999999999997</v>
      </c>
    </row>
    <row r="8302" spans="47:47" x14ac:dyDescent="0.2">
      <c r="AU8302" s="201">
        <v>0.83</v>
      </c>
    </row>
    <row r="8303" spans="47:47" x14ac:dyDescent="0.2">
      <c r="AU8303" s="201">
        <v>0.83009999999999995</v>
      </c>
    </row>
    <row r="8304" spans="47:47" x14ac:dyDescent="0.2">
      <c r="AU8304" s="201">
        <v>0.83020000000000005</v>
      </c>
    </row>
    <row r="8305" spans="47:47" x14ac:dyDescent="0.2">
      <c r="AU8305" s="201">
        <v>0.83030000000000004</v>
      </c>
    </row>
    <row r="8306" spans="47:47" x14ac:dyDescent="0.2">
      <c r="AU8306" s="201">
        <v>0.83040000000000003</v>
      </c>
    </row>
    <row r="8307" spans="47:47" x14ac:dyDescent="0.2">
      <c r="AU8307" s="201">
        <v>0.83050000000000002</v>
      </c>
    </row>
    <row r="8308" spans="47:47" x14ac:dyDescent="0.2">
      <c r="AU8308" s="201">
        <v>0.8306</v>
      </c>
    </row>
    <row r="8309" spans="47:47" x14ac:dyDescent="0.2">
      <c r="AU8309" s="201">
        <v>0.83069999999999999</v>
      </c>
    </row>
    <row r="8310" spans="47:47" x14ac:dyDescent="0.2">
      <c r="AU8310" s="201">
        <v>0.83079999999999998</v>
      </c>
    </row>
    <row r="8311" spans="47:47" x14ac:dyDescent="0.2">
      <c r="AU8311" s="201">
        <v>0.83089999999999997</v>
      </c>
    </row>
    <row r="8312" spans="47:47" x14ac:dyDescent="0.2">
      <c r="AU8312" s="201">
        <v>0.83099999999999996</v>
      </c>
    </row>
    <row r="8313" spans="47:47" x14ac:dyDescent="0.2">
      <c r="AU8313" s="201">
        <v>0.83109999999999995</v>
      </c>
    </row>
    <row r="8314" spans="47:47" x14ac:dyDescent="0.2">
      <c r="AU8314" s="201">
        <v>0.83120000000000005</v>
      </c>
    </row>
    <row r="8315" spans="47:47" x14ac:dyDescent="0.2">
      <c r="AU8315" s="201">
        <v>0.83130000000000004</v>
      </c>
    </row>
    <row r="8316" spans="47:47" x14ac:dyDescent="0.2">
      <c r="AU8316" s="201">
        <v>0.83140000000000003</v>
      </c>
    </row>
    <row r="8317" spans="47:47" x14ac:dyDescent="0.2">
      <c r="AU8317" s="201">
        <v>0.83150000000000002</v>
      </c>
    </row>
    <row r="8318" spans="47:47" x14ac:dyDescent="0.2">
      <c r="AU8318" s="201">
        <v>0.83160000000000001</v>
      </c>
    </row>
    <row r="8319" spans="47:47" x14ac:dyDescent="0.2">
      <c r="AU8319" s="201">
        <v>0.83169999999999999</v>
      </c>
    </row>
    <row r="8320" spans="47:47" x14ac:dyDescent="0.2">
      <c r="AU8320" s="201">
        <v>0.83179999999999998</v>
      </c>
    </row>
    <row r="8321" spans="47:47" x14ac:dyDescent="0.2">
      <c r="AU8321" s="201">
        <v>0.83189999999999997</v>
      </c>
    </row>
    <row r="8322" spans="47:47" x14ac:dyDescent="0.2">
      <c r="AU8322" s="201">
        <v>0.83199999999999996</v>
      </c>
    </row>
    <row r="8323" spans="47:47" x14ac:dyDescent="0.2">
      <c r="AU8323" s="201">
        <v>0.83209999999999995</v>
      </c>
    </row>
    <row r="8324" spans="47:47" x14ac:dyDescent="0.2">
      <c r="AU8324" s="201">
        <v>0.83220000000000005</v>
      </c>
    </row>
    <row r="8325" spans="47:47" x14ac:dyDescent="0.2">
      <c r="AU8325" s="201">
        <v>0.83230000000000004</v>
      </c>
    </row>
    <row r="8326" spans="47:47" x14ac:dyDescent="0.2">
      <c r="AU8326" s="201">
        <v>0.83240000000000003</v>
      </c>
    </row>
    <row r="8327" spans="47:47" x14ac:dyDescent="0.2">
      <c r="AU8327" s="201">
        <v>0.83250000000000002</v>
      </c>
    </row>
    <row r="8328" spans="47:47" x14ac:dyDescent="0.2">
      <c r="AU8328" s="201">
        <v>0.83260000000000001</v>
      </c>
    </row>
    <row r="8329" spans="47:47" x14ac:dyDescent="0.2">
      <c r="AU8329" s="201">
        <v>0.8327</v>
      </c>
    </row>
    <row r="8330" spans="47:47" x14ac:dyDescent="0.2">
      <c r="AU8330" s="201">
        <v>0.83279999999999998</v>
      </c>
    </row>
    <row r="8331" spans="47:47" x14ac:dyDescent="0.2">
      <c r="AU8331" s="201">
        <v>0.83289999999999997</v>
      </c>
    </row>
    <row r="8332" spans="47:47" x14ac:dyDescent="0.2">
      <c r="AU8332" s="201">
        <v>0.83299999999999996</v>
      </c>
    </row>
    <row r="8333" spans="47:47" x14ac:dyDescent="0.2">
      <c r="AU8333" s="201">
        <v>0.83309999999999995</v>
      </c>
    </row>
    <row r="8334" spans="47:47" x14ac:dyDescent="0.2">
      <c r="AU8334" s="201">
        <v>0.83320000000000005</v>
      </c>
    </row>
    <row r="8335" spans="47:47" x14ac:dyDescent="0.2">
      <c r="AU8335" s="201">
        <v>0.83330000000000004</v>
      </c>
    </row>
    <row r="8336" spans="47:47" x14ac:dyDescent="0.2">
      <c r="AU8336" s="201">
        <v>0.83340000000000003</v>
      </c>
    </row>
    <row r="8337" spans="47:47" x14ac:dyDescent="0.2">
      <c r="AU8337" s="201">
        <v>0.83350000000000002</v>
      </c>
    </row>
    <row r="8338" spans="47:47" x14ac:dyDescent="0.2">
      <c r="AU8338" s="201">
        <v>0.83360000000000001</v>
      </c>
    </row>
    <row r="8339" spans="47:47" x14ac:dyDescent="0.2">
      <c r="AU8339" s="201">
        <v>0.8337</v>
      </c>
    </row>
    <row r="8340" spans="47:47" x14ac:dyDescent="0.2">
      <c r="AU8340" s="201">
        <v>0.83379999999999999</v>
      </c>
    </row>
    <row r="8341" spans="47:47" x14ac:dyDescent="0.2">
      <c r="AU8341" s="201">
        <v>0.83389999999999997</v>
      </c>
    </row>
    <row r="8342" spans="47:47" x14ac:dyDescent="0.2">
      <c r="AU8342" s="201">
        <v>0.83399999999999996</v>
      </c>
    </row>
    <row r="8343" spans="47:47" x14ac:dyDescent="0.2">
      <c r="AU8343" s="201">
        <v>0.83409999999999995</v>
      </c>
    </row>
    <row r="8344" spans="47:47" x14ac:dyDescent="0.2">
      <c r="AU8344" s="201">
        <v>0.83420000000000005</v>
      </c>
    </row>
    <row r="8345" spans="47:47" x14ac:dyDescent="0.2">
      <c r="AU8345" s="201">
        <v>0.83430000000000004</v>
      </c>
    </row>
    <row r="8346" spans="47:47" x14ac:dyDescent="0.2">
      <c r="AU8346" s="201">
        <v>0.83440000000000003</v>
      </c>
    </row>
    <row r="8347" spans="47:47" x14ac:dyDescent="0.2">
      <c r="AU8347" s="201">
        <v>0.83450000000000002</v>
      </c>
    </row>
    <row r="8348" spans="47:47" x14ac:dyDescent="0.2">
      <c r="AU8348" s="201">
        <v>0.83460000000000001</v>
      </c>
    </row>
    <row r="8349" spans="47:47" x14ac:dyDescent="0.2">
      <c r="AU8349" s="201">
        <v>0.8347</v>
      </c>
    </row>
    <row r="8350" spans="47:47" x14ac:dyDescent="0.2">
      <c r="AU8350" s="201">
        <v>0.83479999999999999</v>
      </c>
    </row>
    <row r="8351" spans="47:47" x14ac:dyDescent="0.2">
      <c r="AU8351" s="201">
        <v>0.83489999999999998</v>
      </c>
    </row>
    <row r="8352" spans="47:47" x14ac:dyDescent="0.2">
      <c r="AU8352" s="201">
        <v>0.83499999999999996</v>
      </c>
    </row>
    <row r="8353" spans="47:47" x14ac:dyDescent="0.2">
      <c r="AU8353" s="201">
        <v>0.83509999999999995</v>
      </c>
    </row>
    <row r="8354" spans="47:47" x14ac:dyDescent="0.2">
      <c r="AU8354" s="201">
        <v>0.83520000000000005</v>
      </c>
    </row>
    <row r="8355" spans="47:47" x14ac:dyDescent="0.2">
      <c r="AU8355" s="201">
        <v>0.83530000000000004</v>
      </c>
    </row>
    <row r="8356" spans="47:47" x14ac:dyDescent="0.2">
      <c r="AU8356" s="201">
        <v>0.83540000000000003</v>
      </c>
    </row>
    <row r="8357" spans="47:47" x14ac:dyDescent="0.2">
      <c r="AU8357" s="201">
        <v>0.83550000000000002</v>
      </c>
    </row>
    <row r="8358" spans="47:47" x14ac:dyDescent="0.2">
      <c r="AU8358" s="201">
        <v>0.83560000000000001</v>
      </c>
    </row>
    <row r="8359" spans="47:47" x14ac:dyDescent="0.2">
      <c r="AU8359" s="201">
        <v>0.8357</v>
      </c>
    </row>
    <row r="8360" spans="47:47" x14ac:dyDescent="0.2">
      <c r="AU8360" s="201">
        <v>0.83579999999999999</v>
      </c>
    </row>
    <row r="8361" spans="47:47" x14ac:dyDescent="0.2">
      <c r="AU8361" s="201">
        <v>0.83589999999999998</v>
      </c>
    </row>
    <row r="8362" spans="47:47" x14ac:dyDescent="0.2">
      <c r="AU8362" s="201">
        <v>0.83599999999999997</v>
      </c>
    </row>
    <row r="8363" spans="47:47" x14ac:dyDescent="0.2">
      <c r="AU8363" s="201">
        <v>0.83609999999999995</v>
      </c>
    </row>
    <row r="8364" spans="47:47" x14ac:dyDescent="0.2">
      <c r="AU8364" s="201">
        <v>0.83620000000000005</v>
      </c>
    </row>
    <row r="8365" spans="47:47" x14ac:dyDescent="0.2">
      <c r="AU8365" s="201">
        <v>0.83630000000000004</v>
      </c>
    </row>
    <row r="8366" spans="47:47" x14ac:dyDescent="0.2">
      <c r="AU8366" s="201">
        <v>0.83640000000000003</v>
      </c>
    </row>
    <row r="8367" spans="47:47" x14ac:dyDescent="0.2">
      <c r="AU8367" s="201">
        <v>0.83650000000000002</v>
      </c>
    </row>
    <row r="8368" spans="47:47" x14ac:dyDescent="0.2">
      <c r="AU8368" s="201">
        <v>0.83660000000000001</v>
      </c>
    </row>
    <row r="8369" spans="47:47" x14ac:dyDescent="0.2">
      <c r="AU8369" s="201">
        <v>0.8367</v>
      </c>
    </row>
    <row r="8370" spans="47:47" x14ac:dyDescent="0.2">
      <c r="AU8370" s="201">
        <v>0.83679999999999999</v>
      </c>
    </row>
    <row r="8371" spans="47:47" x14ac:dyDescent="0.2">
      <c r="AU8371" s="201">
        <v>0.83689999999999998</v>
      </c>
    </row>
    <row r="8372" spans="47:47" x14ac:dyDescent="0.2">
      <c r="AU8372" s="201">
        <v>0.83699999999999997</v>
      </c>
    </row>
    <row r="8373" spans="47:47" x14ac:dyDescent="0.2">
      <c r="AU8373" s="201">
        <v>0.83709999999999996</v>
      </c>
    </row>
    <row r="8374" spans="47:47" x14ac:dyDescent="0.2">
      <c r="AU8374" s="201">
        <v>0.83720000000000006</v>
      </c>
    </row>
    <row r="8375" spans="47:47" x14ac:dyDescent="0.2">
      <c r="AU8375" s="201">
        <v>0.83730000000000004</v>
      </c>
    </row>
    <row r="8376" spans="47:47" x14ac:dyDescent="0.2">
      <c r="AU8376" s="201">
        <v>0.83740000000000003</v>
      </c>
    </row>
    <row r="8377" spans="47:47" x14ac:dyDescent="0.2">
      <c r="AU8377" s="201">
        <v>0.83750000000000002</v>
      </c>
    </row>
    <row r="8378" spans="47:47" x14ac:dyDescent="0.2">
      <c r="AU8378" s="201">
        <v>0.83760000000000001</v>
      </c>
    </row>
    <row r="8379" spans="47:47" x14ac:dyDescent="0.2">
      <c r="AU8379" s="201">
        <v>0.8377</v>
      </c>
    </row>
    <row r="8380" spans="47:47" x14ac:dyDescent="0.2">
      <c r="AU8380" s="201">
        <v>0.83779999999999999</v>
      </c>
    </row>
    <row r="8381" spans="47:47" x14ac:dyDescent="0.2">
      <c r="AU8381" s="201">
        <v>0.83789999999999998</v>
      </c>
    </row>
    <row r="8382" spans="47:47" x14ac:dyDescent="0.2">
      <c r="AU8382" s="201">
        <v>0.83799999999999997</v>
      </c>
    </row>
    <row r="8383" spans="47:47" x14ac:dyDescent="0.2">
      <c r="AU8383" s="201">
        <v>0.83809999999999996</v>
      </c>
    </row>
    <row r="8384" spans="47:47" x14ac:dyDescent="0.2">
      <c r="AU8384" s="201">
        <v>0.83819999999999995</v>
      </c>
    </row>
    <row r="8385" spans="47:47" x14ac:dyDescent="0.2">
      <c r="AU8385" s="201">
        <v>0.83830000000000005</v>
      </c>
    </row>
    <row r="8386" spans="47:47" x14ac:dyDescent="0.2">
      <c r="AU8386" s="201">
        <v>0.83840000000000003</v>
      </c>
    </row>
    <row r="8387" spans="47:47" x14ac:dyDescent="0.2">
      <c r="AU8387" s="201">
        <v>0.83850000000000002</v>
      </c>
    </row>
    <row r="8388" spans="47:47" x14ac:dyDescent="0.2">
      <c r="AU8388" s="201">
        <v>0.83860000000000001</v>
      </c>
    </row>
    <row r="8389" spans="47:47" x14ac:dyDescent="0.2">
      <c r="AU8389" s="201">
        <v>0.8387</v>
      </c>
    </row>
    <row r="8390" spans="47:47" x14ac:dyDescent="0.2">
      <c r="AU8390" s="201">
        <v>0.83879999999999999</v>
      </c>
    </row>
    <row r="8391" spans="47:47" x14ac:dyDescent="0.2">
      <c r="AU8391" s="201">
        <v>0.83889999999999998</v>
      </c>
    </row>
    <row r="8392" spans="47:47" x14ac:dyDescent="0.2">
      <c r="AU8392" s="201">
        <v>0.83899999999999997</v>
      </c>
    </row>
    <row r="8393" spans="47:47" x14ac:dyDescent="0.2">
      <c r="AU8393" s="201">
        <v>0.83909999999999996</v>
      </c>
    </row>
    <row r="8394" spans="47:47" x14ac:dyDescent="0.2">
      <c r="AU8394" s="201">
        <v>0.83919999999999995</v>
      </c>
    </row>
    <row r="8395" spans="47:47" x14ac:dyDescent="0.2">
      <c r="AU8395" s="201">
        <v>0.83930000000000005</v>
      </c>
    </row>
    <row r="8396" spans="47:47" x14ac:dyDescent="0.2">
      <c r="AU8396" s="201">
        <v>0.83940000000000003</v>
      </c>
    </row>
    <row r="8397" spans="47:47" x14ac:dyDescent="0.2">
      <c r="AU8397" s="201">
        <v>0.83950000000000002</v>
      </c>
    </row>
    <row r="8398" spans="47:47" x14ac:dyDescent="0.2">
      <c r="AU8398" s="201">
        <v>0.83960000000000001</v>
      </c>
    </row>
    <row r="8399" spans="47:47" x14ac:dyDescent="0.2">
      <c r="AU8399" s="201">
        <v>0.8397</v>
      </c>
    </row>
    <row r="8400" spans="47:47" x14ac:dyDescent="0.2">
      <c r="AU8400" s="201">
        <v>0.83979999999999999</v>
      </c>
    </row>
    <row r="8401" spans="47:47" x14ac:dyDescent="0.2">
      <c r="AU8401" s="201">
        <v>0.83989999999999998</v>
      </c>
    </row>
    <row r="8402" spans="47:47" x14ac:dyDescent="0.2">
      <c r="AU8402" s="201">
        <v>0.84</v>
      </c>
    </row>
    <row r="8403" spans="47:47" x14ac:dyDescent="0.2">
      <c r="AU8403" s="201">
        <v>0.84009999999999996</v>
      </c>
    </row>
    <row r="8404" spans="47:47" x14ac:dyDescent="0.2">
      <c r="AU8404" s="201">
        <v>0.84019999999999995</v>
      </c>
    </row>
    <row r="8405" spans="47:47" x14ac:dyDescent="0.2">
      <c r="AU8405" s="201">
        <v>0.84030000000000005</v>
      </c>
    </row>
    <row r="8406" spans="47:47" x14ac:dyDescent="0.2">
      <c r="AU8406" s="201">
        <v>0.84040000000000004</v>
      </c>
    </row>
    <row r="8407" spans="47:47" x14ac:dyDescent="0.2">
      <c r="AU8407" s="201">
        <v>0.84050000000000002</v>
      </c>
    </row>
    <row r="8408" spans="47:47" x14ac:dyDescent="0.2">
      <c r="AU8408" s="201">
        <v>0.84060000000000001</v>
      </c>
    </row>
    <row r="8409" spans="47:47" x14ac:dyDescent="0.2">
      <c r="AU8409" s="201">
        <v>0.8407</v>
      </c>
    </row>
    <row r="8410" spans="47:47" x14ac:dyDescent="0.2">
      <c r="AU8410" s="201">
        <v>0.84079999999999999</v>
      </c>
    </row>
    <row r="8411" spans="47:47" x14ac:dyDescent="0.2">
      <c r="AU8411" s="201">
        <v>0.84089999999999998</v>
      </c>
    </row>
    <row r="8412" spans="47:47" x14ac:dyDescent="0.2">
      <c r="AU8412" s="201">
        <v>0.84099999999999997</v>
      </c>
    </row>
    <row r="8413" spans="47:47" x14ac:dyDescent="0.2">
      <c r="AU8413" s="201">
        <v>0.84109999999999996</v>
      </c>
    </row>
    <row r="8414" spans="47:47" x14ac:dyDescent="0.2">
      <c r="AU8414" s="201">
        <v>0.84119999999999995</v>
      </c>
    </row>
    <row r="8415" spans="47:47" x14ac:dyDescent="0.2">
      <c r="AU8415" s="201">
        <v>0.84130000000000005</v>
      </c>
    </row>
    <row r="8416" spans="47:47" x14ac:dyDescent="0.2">
      <c r="AU8416" s="201">
        <v>0.84140000000000004</v>
      </c>
    </row>
    <row r="8417" spans="47:47" x14ac:dyDescent="0.2">
      <c r="AU8417" s="201">
        <v>0.84150000000000003</v>
      </c>
    </row>
    <row r="8418" spans="47:47" x14ac:dyDescent="0.2">
      <c r="AU8418" s="201">
        <v>0.84160000000000001</v>
      </c>
    </row>
    <row r="8419" spans="47:47" x14ac:dyDescent="0.2">
      <c r="AU8419" s="201">
        <v>0.8417</v>
      </c>
    </row>
    <row r="8420" spans="47:47" x14ac:dyDescent="0.2">
      <c r="AU8420" s="201">
        <v>0.84179999999999999</v>
      </c>
    </row>
    <row r="8421" spans="47:47" x14ac:dyDescent="0.2">
      <c r="AU8421" s="201">
        <v>0.84189999999999998</v>
      </c>
    </row>
    <row r="8422" spans="47:47" x14ac:dyDescent="0.2">
      <c r="AU8422" s="201">
        <v>0.84199999999999997</v>
      </c>
    </row>
    <row r="8423" spans="47:47" x14ac:dyDescent="0.2">
      <c r="AU8423" s="201">
        <v>0.84209999999999996</v>
      </c>
    </row>
    <row r="8424" spans="47:47" x14ac:dyDescent="0.2">
      <c r="AU8424" s="201">
        <v>0.84219999999999995</v>
      </c>
    </row>
    <row r="8425" spans="47:47" x14ac:dyDescent="0.2">
      <c r="AU8425" s="201">
        <v>0.84230000000000005</v>
      </c>
    </row>
    <row r="8426" spans="47:47" x14ac:dyDescent="0.2">
      <c r="AU8426" s="201">
        <v>0.84240000000000004</v>
      </c>
    </row>
    <row r="8427" spans="47:47" x14ac:dyDescent="0.2">
      <c r="AU8427" s="201">
        <v>0.84250000000000003</v>
      </c>
    </row>
    <row r="8428" spans="47:47" x14ac:dyDescent="0.2">
      <c r="AU8428" s="201">
        <v>0.84260000000000002</v>
      </c>
    </row>
    <row r="8429" spans="47:47" x14ac:dyDescent="0.2">
      <c r="AU8429" s="201">
        <v>0.8427</v>
      </c>
    </row>
    <row r="8430" spans="47:47" x14ac:dyDescent="0.2">
      <c r="AU8430" s="201">
        <v>0.84279999999999999</v>
      </c>
    </row>
    <row r="8431" spans="47:47" x14ac:dyDescent="0.2">
      <c r="AU8431" s="201">
        <v>0.84289999999999998</v>
      </c>
    </row>
    <row r="8432" spans="47:47" x14ac:dyDescent="0.2">
      <c r="AU8432" s="201">
        <v>0.84299999999999997</v>
      </c>
    </row>
    <row r="8433" spans="47:47" x14ac:dyDescent="0.2">
      <c r="AU8433" s="201">
        <v>0.84309999999999996</v>
      </c>
    </row>
    <row r="8434" spans="47:47" x14ac:dyDescent="0.2">
      <c r="AU8434" s="201">
        <v>0.84319999999999995</v>
      </c>
    </row>
    <row r="8435" spans="47:47" x14ac:dyDescent="0.2">
      <c r="AU8435" s="201">
        <v>0.84330000000000005</v>
      </c>
    </row>
    <row r="8436" spans="47:47" x14ac:dyDescent="0.2">
      <c r="AU8436" s="201">
        <v>0.84340000000000004</v>
      </c>
    </row>
    <row r="8437" spans="47:47" x14ac:dyDescent="0.2">
      <c r="AU8437" s="201">
        <v>0.84350000000000003</v>
      </c>
    </row>
    <row r="8438" spans="47:47" x14ac:dyDescent="0.2">
      <c r="AU8438" s="201">
        <v>0.84360000000000002</v>
      </c>
    </row>
    <row r="8439" spans="47:47" x14ac:dyDescent="0.2">
      <c r="AU8439" s="201">
        <v>0.84370000000000001</v>
      </c>
    </row>
    <row r="8440" spans="47:47" x14ac:dyDescent="0.2">
      <c r="AU8440" s="201">
        <v>0.84379999999999999</v>
      </c>
    </row>
    <row r="8441" spans="47:47" x14ac:dyDescent="0.2">
      <c r="AU8441" s="201">
        <v>0.84389999999999998</v>
      </c>
    </row>
    <row r="8442" spans="47:47" x14ac:dyDescent="0.2">
      <c r="AU8442" s="201">
        <v>0.84399999999999997</v>
      </c>
    </row>
    <row r="8443" spans="47:47" x14ac:dyDescent="0.2">
      <c r="AU8443" s="201">
        <v>0.84409999999999996</v>
      </c>
    </row>
    <row r="8444" spans="47:47" x14ac:dyDescent="0.2">
      <c r="AU8444" s="201">
        <v>0.84419999999999995</v>
      </c>
    </row>
    <row r="8445" spans="47:47" x14ac:dyDescent="0.2">
      <c r="AU8445" s="201">
        <v>0.84430000000000005</v>
      </c>
    </row>
    <row r="8446" spans="47:47" x14ac:dyDescent="0.2">
      <c r="AU8446" s="201">
        <v>0.84440000000000004</v>
      </c>
    </row>
    <row r="8447" spans="47:47" x14ac:dyDescent="0.2">
      <c r="AU8447" s="201">
        <v>0.84450000000000003</v>
      </c>
    </row>
    <row r="8448" spans="47:47" x14ac:dyDescent="0.2">
      <c r="AU8448" s="201">
        <v>0.84460000000000002</v>
      </c>
    </row>
    <row r="8449" spans="47:47" x14ac:dyDescent="0.2">
      <c r="AU8449" s="201">
        <v>0.84470000000000001</v>
      </c>
    </row>
    <row r="8450" spans="47:47" x14ac:dyDescent="0.2">
      <c r="AU8450" s="201">
        <v>0.8448</v>
      </c>
    </row>
    <row r="8451" spans="47:47" x14ac:dyDescent="0.2">
      <c r="AU8451" s="201">
        <v>0.84489999999999998</v>
      </c>
    </row>
    <row r="8452" spans="47:47" x14ac:dyDescent="0.2">
      <c r="AU8452" s="201">
        <v>0.84499999999999997</v>
      </c>
    </row>
    <row r="8453" spans="47:47" x14ac:dyDescent="0.2">
      <c r="AU8453" s="201">
        <v>0.84509999999999996</v>
      </c>
    </row>
    <row r="8454" spans="47:47" x14ac:dyDescent="0.2">
      <c r="AU8454" s="201">
        <v>0.84519999999999995</v>
      </c>
    </row>
    <row r="8455" spans="47:47" x14ac:dyDescent="0.2">
      <c r="AU8455" s="201">
        <v>0.84530000000000005</v>
      </c>
    </row>
    <row r="8456" spans="47:47" x14ac:dyDescent="0.2">
      <c r="AU8456" s="201">
        <v>0.84540000000000004</v>
      </c>
    </row>
    <row r="8457" spans="47:47" x14ac:dyDescent="0.2">
      <c r="AU8457" s="201">
        <v>0.84550000000000003</v>
      </c>
    </row>
    <row r="8458" spans="47:47" x14ac:dyDescent="0.2">
      <c r="AU8458" s="201">
        <v>0.84560000000000002</v>
      </c>
    </row>
    <row r="8459" spans="47:47" x14ac:dyDescent="0.2">
      <c r="AU8459" s="201">
        <v>0.84570000000000001</v>
      </c>
    </row>
    <row r="8460" spans="47:47" x14ac:dyDescent="0.2">
      <c r="AU8460" s="201">
        <v>0.8458</v>
      </c>
    </row>
    <row r="8461" spans="47:47" x14ac:dyDescent="0.2">
      <c r="AU8461" s="201">
        <v>0.84589999999999999</v>
      </c>
    </row>
    <row r="8462" spans="47:47" x14ac:dyDescent="0.2">
      <c r="AU8462" s="201">
        <v>0.84599999999999997</v>
      </c>
    </row>
    <row r="8463" spans="47:47" x14ac:dyDescent="0.2">
      <c r="AU8463" s="201">
        <v>0.84609999999999996</v>
      </c>
    </row>
    <row r="8464" spans="47:47" x14ac:dyDescent="0.2">
      <c r="AU8464" s="201">
        <v>0.84619999999999995</v>
      </c>
    </row>
    <row r="8465" spans="47:47" x14ac:dyDescent="0.2">
      <c r="AU8465" s="201">
        <v>0.84630000000000005</v>
      </c>
    </row>
    <row r="8466" spans="47:47" x14ac:dyDescent="0.2">
      <c r="AU8466" s="201">
        <v>0.84640000000000004</v>
      </c>
    </row>
    <row r="8467" spans="47:47" x14ac:dyDescent="0.2">
      <c r="AU8467" s="201">
        <v>0.84650000000000003</v>
      </c>
    </row>
    <row r="8468" spans="47:47" x14ac:dyDescent="0.2">
      <c r="AU8468" s="201">
        <v>0.84660000000000002</v>
      </c>
    </row>
    <row r="8469" spans="47:47" x14ac:dyDescent="0.2">
      <c r="AU8469" s="201">
        <v>0.84670000000000001</v>
      </c>
    </row>
    <row r="8470" spans="47:47" x14ac:dyDescent="0.2">
      <c r="AU8470" s="201">
        <v>0.8468</v>
      </c>
    </row>
    <row r="8471" spans="47:47" x14ac:dyDescent="0.2">
      <c r="AU8471" s="201">
        <v>0.84689999999999999</v>
      </c>
    </row>
    <row r="8472" spans="47:47" x14ac:dyDescent="0.2">
      <c r="AU8472" s="201">
        <v>0.84699999999999998</v>
      </c>
    </row>
    <row r="8473" spans="47:47" x14ac:dyDescent="0.2">
      <c r="AU8473" s="201">
        <v>0.84709999999999996</v>
      </c>
    </row>
    <row r="8474" spans="47:47" x14ac:dyDescent="0.2">
      <c r="AU8474" s="201">
        <v>0.84719999999999995</v>
      </c>
    </row>
    <row r="8475" spans="47:47" x14ac:dyDescent="0.2">
      <c r="AU8475" s="201">
        <v>0.84730000000000005</v>
      </c>
    </row>
    <row r="8476" spans="47:47" x14ac:dyDescent="0.2">
      <c r="AU8476" s="201">
        <v>0.84740000000000004</v>
      </c>
    </row>
    <row r="8477" spans="47:47" x14ac:dyDescent="0.2">
      <c r="AU8477" s="201">
        <v>0.84750000000000003</v>
      </c>
    </row>
    <row r="8478" spans="47:47" x14ac:dyDescent="0.2">
      <c r="AU8478" s="201">
        <v>0.84760000000000002</v>
      </c>
    </row>
    <row r="8479" spans="47:47" x14ac:dyDescent="0.2">
      <c r="AU8479" s="201">
        <v>0.84770000000000001</v>
      </c>
    </row>
    <row r="8480" spans="47:47" x14ac:dyDescent="0.2">
      <c r="AU8480" s="201">
        <v>0.8478</v>
      </c>
    </row>
    <row r="8481" spans="47:47" x14ac:dyDescent="0.2">
      <c r="AU8481" s="201">
        <v>0.84789999999999999</v>
      </c>
    </row>
    <row r="8482" spans="47:47" x14ac:dyDescent="0.2">
      <c r="AU8482" s="201">
        <v>0.84799999999999998</v>
      </c>
    </row>
    <row r="8483" spans="47:47" x14ac:dyDescent="0.2">
      <c r="AU8483" s="201">
        <v>0.84809999999999997</v>
      </c>
    </row>
    <row r="8484" spans="47:47" x14ac:dyDescent="0.2">
      <c r="AU8484" s="201">
        <v>0.84819999999999995</v>
      </c>
    </row>
    <row r="8485" spans="47:47" x14ac:dyDescent="0.2">
      <c r="AU8485" s="201">
        <v>0.84830000000000005</v>
      </c>
    </row>
    <row r="8486" spans="47:47" x14ac:dyDescent="0.2">
      <c r="AU8486" s="201">
        <v>0.84840000000000004</v>
      </c>
    </row>
    <row r="8487" spans="47:47" x14ac:dyDescent="0.2">
      <c r="AU8487" s="201">
        <v>0.84850000000000003</v>
      </c>
    </row>
    <row r="8488" spans="47:47" x14ac:dyDescent="0.2">
      <c r="AU8488" s="201">
        <v>0.84860000000000002</v>
      </c>
    </row>
    <row r="8489" spans="47:47" x14ac:dyDescent="0.2">
      <c r="AU8489" s="201">
        <v>0.84870000000000001</v>
      </c>
    </row>
    <row r="8490" spans="47:47" x14ac:dyDescent="0.2">
      <c r="AU8490" s="201">
        <v>0.8488</v>
      </c>
    </row>
    <row r="8491" spans="47:47" x14ac:dyDescent="0.2">
      <c r="AU8491" s="201">
        <v>0.84889999999999999</v>
      </c>
    </row>
    <row r="8492" spans="47:47" x14ac:dyDescent="0.2">
      <c r="AU8492" s="201">
        <v>0.84899999999999998</v>
      </c>
    </row>
    <row r="8493" spans="47:47" x14ac:dyDescent="0.2">
      <c r="AU8493" s="201">
        <v>0.84909999999999997</v>
      </c>
    </row>
    <row r="8494" spans="47:47" x14ac:dyDescent="0.2">
      <c r="AU8494" s="201">
        <v>0.84919999999999995</v>
      </c>
    </row>
    <row r="8495" spans="47:47" x14ac:dyDescent="0.2">
      <c r="AU8495" s="201">
        <v>0.84930000000000005</v>
      </c>
    </row>
    <row r="8496" spans="47:47" x14ac:dyDescent="0.2">
      <c r="AU8496" s="201">
        <v>0.84940000000000004</v>
      </c>
    </row>
    <row r="8497" spans="47:47" x14ac:dyDescent="0.2">
      <c r="AU8497" s="201">
        <v>0.84950000000000003</v>
      </c>
    </row>
    <row r="8498" spans="47:47" x14ac:dyDescent="0.2">
      <c r="AU8498" s="201">
        <v>0.84960000000000002</v>
      </c>
    </row>
    <row r="8499" spans="47:47" x14ac:dyDescent="0.2">
      <c r="AU8499" s="201">
        <v>0.84970000000000001</v>
      </c>
    </row>
    <row r="8500" spans="47:47" x14ac:dyDescent="0.2">
      <c r="AU8500" s="201">
        <v>0.8498</v>
      </c>
    </row>
    <row r="8501" spans="47:47" x14ac:dyDescent="0.2">
      <c r="AU8501" s="201">
        <v>0.84989999999999999</v>
      </c>
    </row>
    <row r="8502" spans="47:47" x14ac:dyDescent="0.2">
      <c r="AU8502" s="201">
        <v>0.85</v>
      </c>
    </row>
    <row r="8503" spans="47:47" x14ac:dyDescent="0.2">
      <c r="AU8503" s="201">
        <v>0.85009999999999997</v>
      </c>
    </row>
    <row r="8504" spans="47:47" x14ac:dyDescent="0.2">
      <c r="AU8504" s="201">
        <v>0.85019999999999996</v>
      </c>
    </row>
    <row r="8505" spans="47:47" x14ac:dyDescent="0.2">
      <c r="AU8505" s="201">
        <v>0.85029999999999994</v>
      </c>
    </row>
    <row r="8506" spans="47:47" x14ac:dyDescent="0.2">
      <c r="AU8506" s="201">
        <v>0.85040000000000004</v>
      </c>
    </row>
    <row r="8507" spans="47:47" x14ac:dyDescent="0.2">
      <c r="AU8507" s="201">
        <v>0.85050000000000003</v>
      </c>
    </row>
    <row r="8508" spans="47:47" x14ac:dyDescent="0.2">
      <c r="AU8508" s="201">
        <v>0.85060000000000002</v>
      </c>
    </row>
    <row r="8509" spans="47:47" x14ac:dyDescent="0.2">
      <c r="AU8509" s="201">
        <v>0.85070000000000001</v>
      </c>
    </row>
    <row r="8510" spans="47:47" x14ac:dyDescent="0.2">
      <c r="AU8510" s="201">
        <v>0.8508</v>
      </c>
    </row>
    <row r="8511" spans="47:47" x14ac:dyDescent="0.2">
      <c r="AU8511" s="201">
        <v>0.85089999999999999</v>
      </c>
    </row>
    <row r="8512" spans="47:47" x14ac:dyDescent="0.2">
      <c r="AU8512" s="201">
        <v>0.85099999999999998</v>
      </c>
    </row>
    <row r="8513" spans="47:47" x14ac:dyDescent="0.2">
      <c r="AU8513" s="201">
        <v>0.85109999999999997</v>
      </c>
    </row>
    <row r="8514" spans="47:47" x14ac:dyDescent="0.2">
      <c r="AU8514" s="201">
        <v>0.85119999999999996</v>
      </c>
    </row>
    <row r="8515" spans="47:47" x14ac:dyDescent="0.2">
      <c r="AU8515" s="201">
        <v>0.85129999999999995</v>
      </c>
    </row>
    <row r="8516" spans="47:47" x14ac:dyDescent="0.2">
      <c r="AU8516" s="201">
        <v>0.85140000000000005</v>
      </c>
    </row>
    <row r="8517" spans="47:47" x14ac:dyDescent="0.2">
      <c r="AU8517" s="201">
        <v>0.85150000000000003</v>
      </c>
    </row>
    <row r="8518" spans="47:47" x14ac:dyDescent="0.2">
      <c r="AU8518" s="201">
        <v>0.85160000000000002</v>
      </c>
    </row>
    <row r="8519" spans="47:47" x14ac:dyDescent="0.2">
      <c r="AU8519" s="201">
        <v>0.85170000000000001</v>
      </c>
    </row>
    <row r="8520" spans="47:47" x14ac:dyDescent="0.2">
      <c r="AU8520" s="201">
        <v>0.8518</v>
      </c>
    </row>
    <row r="8521" spans="47:47" x14ac:dyDescent="0.2">
      <c r="AU8521" s="201">
        <v>0.85189999999999999</v>
      </c>
    </row>
    <row r="8522" spans="47:47" x14ac:dyDescent="0.2">
      <c r="AU8522" s="201">
        <v>0.85199999999999998</v>
      </c>
    </row>
    <row r="8523" spans="47:47" x14ac:dyDescent="0.2">
      <c r="AU8523" s="201">
        <v>0.85209999999999997</v>
      </c>
    </row>
    <row r="8524" spans="47:47" x14ac:dyDescent="0.2">
      <c r="AU8524" s="201">
        <v>0.85219999999999996</v>
      </c>
    </row>
    <row r="8525" spans="47:47" x14ac:dyDescent="0.2">
      <c r="AU8525" s="201">
        <v>0.85229999999999995</v>
      </c>
    </row>
    <row r="8526" spans="47:47" x14ac:dyDescent="0.2">
      <c r="AU8526" s="201">
        <v>0.85240000000000005</v>
      </c>
    </row>
    <row r="8527" spans="47:47" x14ac:dyDescent="0.2">
      <c r="AU8527" s="201">
        <v>0.85250000000000004</v>
      </c>
    </row>
    <row r="8528" spans="47:47" x14ac:dyDescent="0.2">
      <c r="AU8528" s="201">
        <v>0.85260000000000002</v>
      </c>
    </row>
    <row r="8529" spans="47:47" x14ac:dyDescent="0.2">
      <c r="AU8529" s="201">
        <v>0.85270000000000001</v>
      </c>
    </row>
    <row r="8530" spans="47:47" x14ac:dyDescent="0.2">
      <c r="AU8530" s="201">
        <v>0.8528</v>
      </c>
    </row>
    <row r="8531" spans="47:47" x14ac:dyDescent="0.2">
      <c r="AU8531" s="201">
        <v>0.85289999999999999</v>
      </c>
    </row>
    <row r="8532" spans="47:47" x14ac:dyDescent="0.2">
      <c r="AU8532" s="201">
        <v>0.85299999999999998</v>
      </c>
    </row>
    <row r="8533" spans="47:47" x14ac:dyDescent="0.2">
      <c r="AU8533" s="201">
        <v>0.85309999999999997</v>
      </c>
    </row>
    <row r="8534" spans="47:47" x14ac:dyDescent="0.2">
      <c r="AU8534" s="201">
        <v>0.85319999999999996</v>
      </c>
    </row>
    <row r="8535" spans="47:47" x14ac:dyDescent="0.2">
      <c r="AU8535" s="201">
        <v>0.85329999999999995</v>
      </c>
    </row>
    <row r="8536" spans="47:47" x14ac:dyDescent="0.2">
      <c r="AU8536" s="201">
        <v>0.85340000000000005</v>
      </c>
    </row>
    <row r="8537" spans="47:47" x14ac:dyDescent="0.2">
      <c r="AU8537" s="201">
        <v>0.85350000000000004</v>
      </c>
    </row>
    <row r="8538" spans="47:47" x14ac:dyDescent="0.2">
      <c r="AU8538" s="201">
        <v>0.85360000000000003</v>
      </c>
    </row>
    <row r="8539" spans="47:47" x14ac:dyDescent="0.2">
      <c r="AU8539" s="201">
        <v>0.85370000000000001</v>
      </c>
    </row>
    <row r="8540" spans="47:47" x14ac:dyDescent="0.2">
      <c r="AU8540" s="201">
        <v>0.8538</v>
      </c>
    </row>
    <row r="8541" spans="47:47" x14ac:dyDescent="0.2">
      <c r="AU8541" s="201">
        <v>0.85389999999999999</v>
      </c>
    </row>
    <row r="8542" spans="47:47" x14ac:dyDescent="0.2">
      <c r="AU8542" s="201">
        <v>0.85399999999999998</v>
      </c>
    </row>
    <row r="8543" spans="47:47" x14ac:dyDescent="0.2">
      <c r="AU8543" s="201">
        <v>0.85409999999999997</v>
      </c>
    </row>
    <row r="8544" spans="47:47" x14ac:dyDescent="0.2">
      <c r="AU8544" s="201">
        <v>0.85419999999999996</v>
      </c>
    </row>
    <row r="8545" spans="47:47" x14ac:dyDescent="0.2">
      <c r="AU8545" s="201">
        <v>0.85429999999999995</v>
      </c>
    </row>
    <row r="8546" spans="47:47" x14ac:dyDescent="0.2">
      <c r="AU8546" s="201">
        <v>0.85440000000000005</v>
      </c>
    </row>
    <row r="8547" spans="47:47" x14ac:dyDescent="0.2">
      <c r="AU8547" s="201">
        <v>0.85450000000000004</v>
      </c>
    </row>
    <row r="8548" spans="47:47" x14ac:dyDescent="0.2">
      <c r="AU8548" s="201">
        <v>0.85460000000000003</v>
      </c>
    </row>
    <row r="8549" spans="47:47" x14ac:dyDescent="0.2">
      <c r="AU8549" s="201">
        <v>0.85470000000000002</v>
      </c>
    </row>
    <row r="8550" spans="47:47" x14ac:dyDescent="0.2">
      <c r="AU8550" s="201">
        <v>0.8548</v>
      </c>
    </row>
    <row r="8551" spans="47:47" x14ac:dyDescent="0.2">
      <c r="AU8551" s="201">
        <v>0.85489999999999999</v>
      </c>
    </row>
    <row r="8552" spans="47:47" x14ac:dyDescent="0.2">
      <c r="AU8552" s="201">
        <v>0.85499999999999998</v>
      </c>
    </row>
    <row r="8553" spans="47:47" x14ac:dyDescent="0.2">
      <c r="AU8553" s="201">
        <v>0.85509999999999997</v>
      </c>
    </row>
    <row r="8554" spans="47:47" x14ac:dyDescent="0.2">
      <c r="AU8554" s="201">
        <v>0.85519999999999996</v>
      </c>
    </row>
    <row r="8555" spans="47:47" x14ac:dyDescent="0.2">
      <c r="AU8555" s="201">
        <v>0.85529999999999995</v>
      </c>
    </row>
    <row r="8556" spans="47:47" x14ac:dyDescent="0.2">
      <c r="AU8556" s="201">
        <v>0.85540000000000005</v>
      </c>
    </row>
    <row r="8557" spans="47:47" x14ac:dyDescent="0.2">
      <c r="AU8557" s="201">
        <v>0.85550000000000004</v>
      </c>
    </row>
    <row r="8558" spans="47:47" x14ac:dyDescent="0.2">
      <c r="AU8558" s="201">
        <v>0.85560000000000003</v>
      </c>
    </row>
    <row r="8559" spans="47:47" x14ac:dyDescent="0.2">
      <c r="AU8559" s="201">
        <v>0.85570000000000002</v>
      </c>
    </row>
    <row r="8560" spans="47:47" x14ac:dyDescent="0.2">
      <c r="AU8560" s="201">
        <v>0.85580000000000001</v>
      </c>
    </row>
    <row r="8561" spans="47:47" x14ac:dyDescent="0.2">
      <c r="AU8561" s="201">
        <v>0.85589999999999999</v>
      </c>
    </row>
    <row r="8562" spans="47:47" x14ac:dyDescent="0.2">
      <c r="AU8562" s="201">
        <v>0.85599999999999998</v>
      </c>
    </row>
    <row r="8563" spans="47:47" x14ac:dyDescent="0.2">
      <c r="AU8563" s="201">
        <v>0.85609999999999997</v>
      </c>
    </row>
    <row r="8564" spans="47:47" x14ac:dyDescent="0.2">
      <c r="AU8564" s="201">
        <v>0.85619999999999996</v>
      </c>
    </row>
    <row r="8565" spans="47:47" x14ac:dyDescent="0.2">
      <c r="AU8565" s="201">
        <v>0.85629999999999995</v>
      </c>
    </row>
    <row r="8566" spans="47:47" x14ac:dyDescent="0.2">
      <c r="AU8566" s="201">
        <v>0.85640000000000005</v>
      </c>
    </row>
    <row r="8567" spans="47:47" x14ac:dyDescent="0.2">
      <c r="AU8567" s="201">
        <v>0.85650000000000004</v>
      </c>
    </row>
    <row r="8568" spans="47:47" x14ac:dyDescent="0.2">
      <c r="AU8568" s="201">
        <v>0.85660000000000003</v>
      </c>
    </row>
    <row r="8569" spans="47:47" x14ac:dyDescent="0.2">
      <c r="AU8569" s="201">
        <v>0.85670000000000002</v>
      </c>
    </row>
    <row r="8570" spans="47:47" x14ac:dyDescent="0.2">
      <c r="AU8570" s="201">
        <v>0.85680000000000001</v>
      </c>
    </row>
    <row r="8571" spans="47:47" x14ac:dyDescent="0.2">
      <c r="AU8571" s="201">
        <v>0.8569</v>
      </c>
    </row>
    <row r="8572" spans="47:47" x14ac:dyDescent="0.2">
      <c r="AU8572" s="201">
        <v>0.85699999999999998</v>
      </c>
    </row>
    <row r="8573" spans="47:47" x14ac:dyDescent="0.2">
      <c r="AU8573" s="201">
        <v>0.85709999999999997</v>
      </c>
    </row>
    <row r="8574" spans="47:47" x14ac:dyDescent="0.2">
      <c r="AU8574" s="201">
        <v>0.85719999999999996</v>
      </c>
    </row>
    <row r="8575" spans="47:47" x14ac:dyDescent="0.2">
      <c r="AU8575" s="201">
        <v>0.85729999999999995</v>
      </c>
    </row>
    <row r="8576" spans="47:47" x14ac:dyDescent="0.2">
      <c r="AU8576" s="201">
        <v>0.85740000000000005</v>
      </c>
    </row>
    <row r="8577" spans="47:47" x14ac:dyDescent="0.2">
      <c r="AU8577" s="201">
        <v>0.85750000000000004</v>
      </c>
    </row>
    <row r="8578" spans="47:47" x14ac:dyDescent="0.2">
      <c r="AU8578" s="201">
        <v>0.85760000000000003</v>
      </c>
    </row>
    <row r="8579" spans="47:47" x14ac:dyDescent="0.2">
      <c r="AU8579" s="201">
        <v>0.85770000000000002</v>
      </c>
    </row>
    <row r="8580" spans="47:47" x14ac:dyDescent="0.2">
      <c r="AU8580" s="201">
        <v>0.85780000000000001</v>
      </c>
    </row>
    <row r="8581" spans="47:47" x14ac:dyDescent="0.2">
      <c r="AU8581" s="201">
        <v>0.8579</v>
      </c>
    </row>
    <row r="8582" spans="47:47" x14ac:dyDescent="0.2">
      <c r="AU8582" s="201">
        <v>0.85799999999999998</v>
      </c>
    </row>
    <row r="8583" spans="47:47" x14ac:dyDescent="0.2">
      <c r="AU8583" s="201">
        <v>0.85809999999999997</v>
      </c>
    </row>
    <row r="8584" spans="47:47" x14ac:dyDescent="0.2">
      <c r="AU8584" s="201">
        <v>0.85819999999999996</v>
      </c>
    </row>
    <row r="8585" spans="47:47" x14ac:dyDescent="0.2">
      <c r="AU8585" s="201">
        <v>0.85829999999999995</v>
      </c>
    </row>
    <row r="8586" spans="47:47" x14ac:dyDescent="0.2">
      <c r="AU8586" s="201">
        <v>0.85840000000000005</v>
      </c>
    </row>
    <row r="8587" spans="47:47" x14ac:dyDescent="0.2">
      <c r="AU8587" s="201">
        <v>0.85850000000000004</v>
      </c>
    </row>
    <row r="8588" spans="47:47" x14ac:dyDescent="0.2">
      <c r="AU8588" s="201">
        <v>0.85860000000000003</v>
      </c>
    </row>
    <row r="8589" spans="47:47" x14ac:dyDescent="0.2">
      <c r="AU8589" s="201">
        <v>0.85870000000000002</v>
      </c>
    </row>
    <row r="8590" spans="47:47" x14ac:dyDescent="0.2">
      <c r="AU8590" s="201">
        <v>0.85880000000000001</v>
      </c>
    </row>
    <row r="8591" spans="47:47" x14ac:dyDescent="0.2">
      <c r="AU8591" s="201">
        <v>0.8589</v>
      </c>
    </row>
    <row r="8592" spans="47:47" x14ac:dyDescent="0.2">
      <c r="AU8592" s="201">
        <v>0.85899999999999999</v>
      </c>
    </row>
    <row r="8593" spans="47:47" x14ac:dyDescent="0.2">
      <c r="AU8593" s="201">
        <v>0.85909999999999997</v>
      </c>
    </row>
    <row r="8594" spans="47:47" x14ac:dyDescent="0.2">
      <c r="AU8594" s="201">
        <v>0.85919999999999996</v>
      </c>
    </row>
    <row r="8595" spans="47:47" x14ac:dyDescent="0.2">
      <c r="AU8595" s="201">
        <v>0.85929999999999995</v>
      </c>
    </row>
    <row r="8596" spans="47:47" x14ac:dyDescent="0.2">
      <c r="AU8596" s="201">
        <v>0.85940000000000005</v>
      </c>
    </row>
    <row r="8597" spans="47:47" x14ac:dyDescent="0.2">
      <c r="AU8597" s="201">
        <v>0.85950000000000004</v>
      </c>
    </row>
    <row r="8598" spans="47:47" x14ac:dyDescent="0.2">
      <c r="AU8598" s="201">
        <v>0.85960000000000003</v>
      </c>
    </row>
    <row r="8599" spans="47:47" x14ac:dyDescent="0.2">
      <c r="AU8599" s="201">
        <v>0.85970000000000002</v>
      </c>
    </row>
    <row r="8600" spans="47:47" x14ac:dyDescent="0.2">
      <c r="AU8600" s="201">
        <v>0.85980000000000001</v>
      </c>
    </row>
    <row r="8601" spans="47:47" x14ac:dyDescent="0.2">
      <c r="AU8601" s="201">
        <v>0.8599</v>
      </c>
    </row>
    <row r="8602" spans="47:47" x14ac:dyDescent="0.2">
      <c r="AU8602" s="201">
        <v>0.86</v>
      </c>
    </row>
    <row r="8603" spans="47:47" x14ac:dyDescent="0.2">
      <c r="AU8603" s="201">
        <v>0.86009999999999998</v>
      </c>
    </row>
    <row r="8604" spans="47:47" x14ac:dyDescent="0.2">
      <c r="AU8604" s="201">
        <v>0.86019999999999996</v>
      </c>
    </row>
    <row r="8605" spans="47:47" x14ac:dyDescent="0.2">
      <c r="AU8605" s="201">
        <v>0.86029999999999995</v>
      </c>
    </row>
    <row r="8606" spans="47:47" x14ac:dyDescent="0.2">
      <c r="AU8606" s="201">
        <v>0.86040000000000005</v>
      </c>
    </row>
    <row r="8607" spans="47:47" x14ac:dyDescent="0.2">
      <c r="AU8607" s="201">
        <v>0.86050000000000004</v>
      </c>
    </row>
    <row r="8608" spans="47:47" x14ac:dyDescent="0.2">
      <c r="AU8608" s="201">
        <v>0.86060000000000003</v>
      </c>
    </row>
    <row r="8609" spans="47:47" x14ac:dyDescent="0.2">
      <c r="AU8609" s="201">
        <v>0.86070000000000002</v>
      </c>
    </row>
    <row r="8610" spans="47:47" x14ac:dyDescent="0.2">
      <c r="AU8610" s="201">
        <v>0.86080000000000001</v>
      </c>
    </row>
    <row r="8611" spans="47:47" x14ac:dyDescent="0.2">
      <c r="AU8611" s="201">
        <v>0.8609</v>
      </c>
    </row>
    <row r="8612" spans="47:47" x14ac:dyDescent="0.2">
      <c r="AU8612" s="201">
        <v>0.86099999999999999</v>
      </c>
    </row>
    <row r="8613" spans="47:47" x14ac:dyDescent="0.2">
      <c r="AU8613" s="201">
        <v>0.86109999999999998</v>
      </c>
    </row>
    <row r="8614" spans="47:47" x14ac:dyDescent="0.2">
      <c r="AU8614" s="201">
        <v>0.86119999999999997</v>
      </c>
    </row>
    <row r="8615" spans="47:47" x14ac:dyDescent="0.2">
      <c r="AU8615" s="201">
        <v>0.86129999999999995</v>
      </c>
    </row>
    <row r="8616" spans="47:47" x14ac:dyDescent="0.2">
      <c r="AU8616" s="201">
        <v>0.86140000000000005</v>
      </c>
    </row>
    <row r="8617" spans="47:47" x14ac:dyDescent="0.2">
      <c r="AU8617" s="201">
        <v>0.86150000000000004</v>
      </c>
    </row>
    <row r="8618" spans="47:47" x14ac:dyDescent="0.2">
      <c r="AU8618" s="201">
        <v>0.86160000000000003</v>
      </c>
    </row>
    <row r="8619" spans="47:47" x14ac:dyDescent="0.2">
      <c r="AU8619" s="201">
        <v>0.86170000000000002</v>
      </c>
    </row>
    <row r="8620" spans="47:47" x14ac:dyDescent="0.2">
      <c r="AU8620" s="201">
        <v>0.86180000000000001</v>
      </c>
    </row>
    <row r="8621" spans="47:47" x14ac:dyDescent="0.2">
      <c r="AU8621" s="201">
        <v>0.8619</v>
      </c>
    </row>
    <row r="8622" spans="47:47" x14ac:dyDescent="0.2">
      <c r="AU8622" s="201">
        <v>0.86199999999999999</v>
      </c>
    </row>
    <row r="8623" spans="47:47" x14ac:dyDescent="0.2">
      <c r="AU8623" s="201">
        <v>0.86209999999999998</v>
      </c>
    </row>
    <row r="8624" spans="47:47" x14ac:dyDescent="0.2">
      <c r="AU8624" s="201">
        <v>0.86219999999999997</v>
      </c>
    </row>
    <row r="8625" spans="47:47" x14ac:dyDescent="0.2">
      <c r="AU8625" s="201">
        <v>0.86229999999999996</v>
      </c>
    </row>
    <row r="8626" spans="47:47" x14ac:dyDescent="0.2">
      <c r="AU8626" s="201">
        <v>0.86240000000000006</v>
      </c>
    </row>
    <row r="8627" spans="47:47" x14ac:dyDescent="0.2">
      <c r="AU8627" s="201">
        <v>0.86250000000000004</v>
      </c>
    </row>
    <row r="8628" spans="47:47" x14ac:dyDescent="0.2">
      <c r="AU8628" s="201">
        <v>0.86260000000000003</v>
      </c>
    </row>
    <row r="8629" spans="47:47" x14ac:dyDescent="0.2">
      <c r="AU8629" s="201">
        <v>0.86270000000000002</v>
      </c>
    </row>
    <row r="8630" spans="47:47" x14ac:dyDescent="0.2">
      <c r="AU8630" s="201">
        <v>0.86280000000000001</v>
      </c>
    </row>
    <row r="8631" spans="47:47" x14ac:dyDescent="0.2">
      <c r="AU8631" s="201">
        <v>0.8629</v>
      </c>
    </row>
    <row r="8632" spans="47:47" x14ac:dyDescent="0.2">
      <c r="AU8632" s="201">
        <v>0.86299999999999999</v>
      </c>
    </row>
    <row r="8633" spans="47:47" x14ac:dyDescent="0.2">
      <c r="AU8633" s="201">
        <v>0.86309999999999998</v>
      </c>
    </row>
    <row r="8634" spans="47:47" x14ac:dyDescent="0.2">
      <c r="AU8634" s="201">
        <v>0.86319999999999997</v>
      </c>
    </row>
    <row r="8635" spans="47:47" x14ac:dyDescent="0.2">
      <c r="AU8635" s="201">
        <v>0.86329999999999996</v>
      </c>
    </row>
    <row r="8636" spans="47:47" x14ac:dyDescent="0.2">
      <c r="AU8636" s="201">
        <v>0.86339999999999995</v>
      </c>
    </row>
    <row r="8637" spans="47:47" x14ac:dyDescent="0.2">
      <c r="AU8637" s="201">
        <v>0.86350000000000005</v>
      </c>
    </row>
    <row r="8638" spans="47:47" x14ac:dyDescent="0.2">
      <c r="AU8638" s="201">
        <v>0.86360000000000003</v>
      </c>
    </row>
    <row r="8639" spans="47:47" x14ac:dyDescent="0.2">
      <c r="AU8639" s="201">
        <v>0.86370000000000002</v>
      </c>
    </row>
    <row r="8640" spans="47:47" x14ac:dyDescent="0.2">
      <c r="AU8640" s="201">
        <v>0.86380000000000001</v>
      </c>
    </row>
    <row r="8641" spans="47:47" x14ac:dyDescent="0.2">
      <c r="AU8641" s="201">
        <v>0.8639</v>
      </c>
    </row>
    <row r="8642" spans="47:47" x14ac:dyDescent="0.2">
      <c r="AU8642" s="201">
        <v>0.86399999999999999</v>
      </c>
    </row>
    <row r="8643" spans="47:47" x14ac:dyDescent="0.2">
      <c r="AU8643" s="201">
        <v>0.86409999999999998</v>
      </c>
    </row>
    <row r="8644" spans="47:47" x14ac:dyDescent="0.2">
      <c r="AU8644" s="201">
        <v>0.86419999999999997</v>
      </c>
    </row>
    <row r="8645" spans="47:47" x14ac:dyDescent="0.2">
      <c r="AU8645" s="201">
        <v>0.86429999999999996</v>
      </c>
    </row>
    <row r="8646" spans="47:47" x14ac:dyDescent="0.2">
      <c r="AU8646" s="201">
        <v>0.86439999999999995</v>
      </c>
    </row>
    <row r="8647" spans="47:47" x14ac:dyDescent="0.2">
      <c r="AU8647" s="201">
        <v>0.86450000000000005</v>
      </c>
    </row>
    <row r="8648" spans="47:47" x14ac:dyDescent="0.2">
      <c r="AU8648" s="201">
        <v>0.86460000000000004</v>
      </c>
    </row>
    <row r="8649" spans="47:47" x14ac:dyDescent="0.2">
      <c r="AU8649" s="201">
        <v>0.86470000000000002</v>
      </c>
    </row>
    <row r="8650" spans="47:47" x14ac:dyDescent="0.2">
      <c r="AU8650" s="201">
        <v>0.86480000000000001</v>
      </c>
    </row>
    <row r="8651" spans="47:47" x14ac:dyDescent="0.2">
      <c r="AU8651" s="201">
        <v>0.8649</v>
      </c>
    </row>
    <row r="8652" spans="47:47" x14ac:dyDescent="0.2">
      <c r="AU8652" s="201">
        <v>0.86499999999999999</v>
      </c>
    </row>
    <row r="8653" spans="47:47" x14ac:dyDescent="0.2">
      <c r="AU8653" s="201">
        <v>0.86509999999999998</v>
      </c>
    </row>
    <row r="8654" spans="47:47" x14ac:dyDescent="0.2">
      <c r="AU8654" s="201">
        <v>0.86519999999999997</v>
      </c>
    </row>
    <row r="8655" spans="47:47" x14ac:dyDescent="0.2">
      <c r="AU8655" s="201">
        <v>0.86529999999999996</v>
      </c>
    </row>
    <row r="8656" spans="47:47" x14ac:dyDescent="0.2">
      <c r="AU8656" s="201">
        <v>0.86539999999999995</v>
      </c>
    </row>
    <row r="8657" spans="47:47" x14ac:dyDescent="0.2">
      <c r="AU8657" s="201">
        <v>0.86550000000000005</v>
      </c>
    </row>
    <row r="8658" spans="47:47" x14ac:dyDescent="0.2">
      <c r="AU8658" s="201">
        <v>0.86560000000000004</v>
      </c>
    </row>
    <row r="8659" spans="47:47" x14ac:dyDescent="0.2">
      <c r="AU8659" s="201">
        <v>0.86570000000000003</v>
      </c>
    </row>
    <row r="8660" spans="47:47" x14ac:dyDescent="0.2">
      <c r="AU8660" s="201">
        <v>0.86580000000000001</v>
      </c>
    </row>
    <row r="8661" spans="47:47" x14ac:dyDescent="0.2">
      <c r="AU8661" s="201">
        <v>0.8659</v>
      </c>
    </row>
    <row r="8662" spans="47:47" x14ac:dyDescent="0.2">
      <c r="AU8662" s="201">
        <v>0.86599999999999999</v>
      </c>
    </row>
    <row r="8663" spans="47:47" x14ac:dyDescent="0.2">
      <c r="AU8663" s="201">
        <v>0.86609999999999998</v>
      </c>
    </row>
    <row r="8664" spans="47:47" x14ac:dyDescent="0.2">
      <c r="AU8664" s="201">
        <v>0.86619999999999997</v>
      </c>
    </row>
    <row r="8665" spans="47:47" x14ac:dyDescent="0.2">
      <c r="AU8665" s="201">
        <v>0.86629999999999996</v>
      </c>
    </row>
    <row r="8666" spans="47:47" x14ac:dyDescent="0.2">
      <c r="AU8666" s="201">
        <v>0.86639999999999995</v>
      </c>
    </row>
    <row r="8667" spans="47:47" x14ac:dyDescent="0.2">
      <c r="AU8667" s="201">
        <v>0.86650000000000005</v>
      </c>
    </row>
    <row r="8668" spans="47:47" x14ac:dyDescent="0.2">
      <c r="AU8668" s="201">
        <v>0.86660000000000004</v>
      </c>
    </row>
    <row r="8669" spans="47:47" x14ac:dyDescent="0.2">
      <c r="AU8669" s="201">
        <v>0.86670000000000003</v>
      </c>
    </row>
    <row r="8670" spans="47:47" x14ac:dyDescent="0.2">
      <c r="AU8670" s="201">
        <v>0.86680000000000001</v>
      </c>
    </row>
    <row r="8671" spans="47:47" x14ac:dyDescent="0.2">
      <c r="AU8671" s="201">
        <v>0.8669</v>
      </c>
    </row>
    <row r="8672" spans="47:47" x14ac:dyDescent="0.2">
      <c r="AU8672" s="201">
        <v>0.86699999999999999</v>
      </c>
    </row>
    <row r="8673" spans="47:47" x14ac:dyDescent="0.2">
      <c r="AU8673" s="201">
        <v>0.86709999999999998</v>
      </c>
    </row>
    <row r="8674" spans="47:47" x14ac:dyDescent="0.2">
      <c r="AU8674" s="201">
        <v>0.86719999999999997</v>
      </c>
    </row>
    <row r="8675" spans="47:47" x14ac:dyDescent="0.2">
      <c r="AU8675" s="201">
        <v>0.86729999999999996</v>
      </c>
    </row>
    <row r="8676" spans="47:47" x14ac:dyDescent="0.2">
      <c r="AU8676" s="201">
        <v>0.86739999999999995</v>
      </c>
    </row>
    <row r="8677" spans="47:47" x14ac:dyDescent="0.2">
      <c r="AU8677" s="201">
        <v>0.86750000000000005</v>
      </c>
    </row>
    <row r="8678" spans="47:47" x14ac:dyDescent="0.2">
      <c r="AU8678" s="201">
        <v>0.86760000000000004</v>
      </c>
    </row>
    <row r="8679" spans="47:47" x14ac:dyDescent="0.2">
      <c r="AU8679" s="201">
        <v>0.86770000000000003</v>
      </c>
    </row>
    <row r="8680" spans="47:47" x14ac:dyDescent="0.2">
      <c r="AU8680" s="201">
        <v>0.86780000000000002</v>
      </c>
    </row>
    <row r="8681" spans="47:47" x14ac:dyDescent="0.2">
      <c r="AU8681" s="201">
        <v>0.8679</v>
      </c>
    </row>
    <row r="8682" spans="47:47" x14ac:dyDescent="0.2">
      <c r="AU8682" s="201">
        <v>0.86799999999999999</v>
      </c>
    </row>
    <row r="8683" spans="47:47" x14ac:dyDescent="0.2">
      <c r="AU8683" s="201">
        <v>0.86809999999999998</v>
      </c>
    </row>
    <row r="8684" spans="47:47" x14ac:dyDescent="0.2">
      <c r="AU8684" s="201">
        <v>0.86819999999999997</v>
      </c>
    </row>
    <row r="8685" spans="47:47" x14ac:dyDescent="0.2">
      <c r="AU8685" s="201">
        <v>0.86829999999999996</v>
      </c>
    </row>
    <row r="8686" spans="47:47" x14ac:dyDescent="0.2">
      <c r="AU8686" s="201">
        <v>0.86839999999999995</v>
      </c>
    </row>
    <row r="8687" spans="47:47" x14ac:dyDescent="0.2">
      <c r="AU8687" s="201">
        <v>0.86850000000000005</v>
      </c>
    </row>
    <row r="8688" spans="47:47" x14ac:dyDescent="0.2">
      <c r="AU8688" s="201">
        <v>0.86860000000000004</v>
      </c>
    </row>
    <row r="8689" spans="47:47" x14ac:dyDescent="0.2">
      <c r="AU8689" s="201">
        <v>0.86870000000000003</v>
      </c>
    </row>
    <row r="8690" spans="47:47" x14ac:dyDescent="0.2">
      <c r="AU8690" s="201">
        <v>0.86880000000000002</v>
      </c>
    </row>
    <row r="8691" spans="47:47" x14ac:dyDescent="0.2">
      <c r="AU8691" s="201">
        <v>0.86890000000000001</v>
      </c>
    </row>
    <row r="8692" spans="47:47" x14ac:dyDescent="0.2">
      <c r="AU8692" s="201">
        <v>0.86899999999999999</v>
      </c>
    </row>
    <row r="8693" spans="47:47" x14ac:dyDescent="0.2">
      <c r="AU8693" s="201">
        <v>0.86909999999999998</v>
      </c>
    </row>
    <row r="8694" spans="47:47" x14ac:dyDescent="0.2">
      <c r="AU8694" s="201">
        <v>0.86919999999999997</v>
      </c>
    </row>
    <row r="8695" spans="47:47" x14ac:dyDescent="0.2">
      <c r="AU8695" s="201">
        <v>0.86929999999999996</v>
      </c>
    </row>
    <row r="8696" spans="47:47" x14ac:dyDescent="0.2">
      <c r="AU8696" s="201">
        <v>0.86939999999999995</v>
      </c>
    </row>
    <row r="8697" spans="47:47" x14ac:dyDescent="0.2">
      <c r="AU8697" s="201">
        <v>0.86950000000000005</v>
      </c>
    </row>
    <row r="8698" spans="47:47" x14ac:dyDescent="0.2">
      <c r="AU8698" s="201">
        <v>0.86960000000000004</v>
      </c>
    </row>
    <row r="8699" spans="47:47" x14ac:dyDescent="0.2">
      <c r="AU8699" s="201">
        <v>0.86970000000000003</v>
      </c>
    </row>
    <row r="8700" spans="47:47" x14ac:dyDescent="0.2">
      <c r="AU8700" s="201">
        <v>0.86980000000000002</v>
      </c>
    </row>
    <row r="8701" spans="47:47" x14ac:dyDescent="0.2">
      <c r="AU8701" s="201">
        <v>0.86990000000000001</v>
      </c>
    </row>
    <row r="8702" spans="47:47" x14ac:dyDescent="0.2">
      <c r="AU8702" s="201">
        <v>0.87</v>
      </c>
    </row>
    <row r="8703" spans="47:47" x14ac:dyDescent="0.2">
      <c r="AU8703" s="201">
        <v>0.87009999999999998</v>
      </c>
    </row>
    <row r="8704" spans="47:47" x14ac:dyDescent="0.2">
      <c r="AU8704" s="201">
        <v>0.87019999999999997</v>
      </c>
    </row>
    <row r="8705" spans="47:47" x14ac:dyDescent="0.2">
      <c r="AU8705" s="201">
        <v>0.87029999999999996</v>
      </c>
    </row>
    <row r="8706" spans="47:47" x14ac:dyDescent="0.2">
      <c r="AU8706" s="201">
        <v>0.87039999999999995</v>
      </c>
    </row>
    <row r="8707" spans="47:47" x14ac:dyDescent="0.2">
      <c r="AU8707" s="201">
        <v>0.87050000000000005</v>
      </c>
    </row>
    <row r="8708" spans="47:47" x14ac:dyDescent="0.2">
      <c r="AU8708" s="201">
        <v>0.87060000000000004</v>
      </c>
    </row>
    <row r="8709" spans="47:47" x14ac:dyDescent="0.2">
      <c r="AU8709" s="201">
        <v>0.87070000000000003</v>
      </c>
    </row>
    <row r="8710" spans="47:47" x14ac:dyDescent="0.2">
      <c r="AU8710" s="201">
        <v>0.87080000000000002</v>
      </c>
    </row>
    <row r="8711" spans="47:47" x14ac:dyDescent="0.2">
      <c r="AU8711" s="201">
        <v>0.87090000000000001</v>
      </c>
    </row>
    <row r="8712" spans="47:47" x14ac:dyDescent="0.2">
      <c r="AU8712" s="201">
        <v>0.871</v>
      </c>
    </row>
    <row r="8713" spans="47:47" x14ac:dyDescent="0.2">
      <c r="AU8713" s="201">
        <v>0.87109999999999999</v>
      </c>
    </row>
    <row r="8714" spans="47:47" x14ac:dyDescent="0.2">
      <c r="AU8714" s="201">
        <v>0.87119999999999997</v>
      </c>
    </row>
    <row r="8715" spans="47:47" x14ac:dyDescent="0.2">
      <c r="AU8715" s="201">
        <v>0.87129999999999996</v>
      </c>
    </row>
    <row r="8716" spans="47:47" x14ac:dyDescent="0.2">
      <c r="AU8716" s="201">
        <v>0.87139999999999995</v>
      </c>
    </row>
    <row r="8717" spans="47:47" x14ac:dyDescent="0.2">
      <c r="AU8717" s="201">
        <v>0.87150000000000005</v>
      </c>
    </row>
    <row r="8718" spans="47:47" x14ac:dyDescent="0.2">
      <c r="AU8718" s="201">
        <v>0.87160000000000004</v>
      </c>
    </row>
    <row r="8719" spans="47:47" x14ac:dyDescent="0.2">
      <c r="AU8719" s="201">
        <v>0.87170000000000003</v>
      </c>
    </row>
    <row r="8720" spans="47:47" x14ac:dyDescent="0.2">
      <c r="AU8720" s="201">
        <v>0.87180000000000002</v>
      </c>
    </row>
    <row r="8721" spans="47:47" x14ac:dyDescent="0.2">
      <c r="AU8721" s="201">
        <v>0.87190000000000001</v>
      </c>
    </row>
    <row r="8722" spans="47:47" x14ac:dyDescent="0.2">
      <c r="AU8722" s="201">
        <v>0.872</v>
      </c>
    </row>
    <row r="8723" spans="47:47" x14ac:dyDescent="0.2">
      <c r="AU8723" s="201">
        <v>0.87209999999999999</v>
      </c>
    </row>
    <row r="8724" spans="47:47" x14ac:dyDescent="0.2">
      <c r="AU8724" s="201">
        <v>0.87219999999999998</v>
      </c>
    </row>
    <row r="8725" spans="47:47" x14ac:dyDescent="0.2">
      <c r="AU8725" s="201">
        <v>0.87229999999999996</v>
      </c>
    </row>
    <row r="8726" spans="47:47" x14ac:dyDescent="0.2">
      <c r="AU8726" s="201">
        <v>0.87239999999999995</v>
      </c>
    </row>
    <row r="8727" spans="47:47" x14ac:dyDescent="0.2">
      <c r="AU8727" s="201">
        <v>0.87250000000000005</v>
      </c>
    </row>
    <row r="8728" spans="47:47" x14ac:dyDescent="0.2">
      <c r="AU8728" s="201">
        <v>0.87260000000000004</v>
      </c>
    </row>
    <row r="8729" spans="47:47" x14ac:dyDescent="0.2">
      <c r="AU8729" s="201">
        <v>0.87270000000000003</v>
      </c>
    </row>
    <row r="8730" spans="47:47" x14ac:dyDescent="0.2">
      <c r="AU8730" s="201">
        <v>0.87280000000000002</v>
      </c>
    </row>
    <row r="8731" spans="47:47" x14ac:dyDescent="0.2">
      <c r="AU8731" s="201">
        <v>0.87290000000000001</v>
      </c>
    </row>
    <row r="8732" spans="47:47" x14ac:dyDescent="0.2">
      <c r="AU8732" s="201">
        <v>0.873</v>
      </c>
    </row>
    <row r="8733" spans="47:47" x14ac:dyDescent="0.2">
      <c r="AU8733" s="201">
        <v>0.87309999999999999</v>
      </c>
    </row>
    <row r="8734" spans="47:47" x14ac:dyDescent="0.2">
      <c r="AU8734" s="201">
        <v>0.87319999999999998</v>
      </c>
    </row>
    <row r="8735" spans="47:47" x14ac:dyDescent="0.2">
      <c r="AU8735" s="201">
        <v>0.87329999999999997</v>
      </c>
    </row>
    <row r="8736" spans="47:47" x14ac:dyDescent="0.2">
      <c r="AU8736" s="201">
        <v>0.87339999999999995</v>
      </c>
    </row>
    <row r="8737" spans="47:47" x14ac:dyDescent="0.2">
      <c r="AU8737" s="201">
        <v>0.87350000000000005</v>
      </c>
    </row>
    <row r="8738" spans="47:47" x14ac:dyDescent="0.2">
      <c r="AU8738" s="201">
        <v>0.87360000000000004</v>
      </c>
    </row>
    <row r="8739" spans="47:47" x14ac:dyDescent="0.2">
      <c r="AU8739" s="201">
        <v>0.87370000000000003</v>
      </c>
    </row>
    <row r="8740" spans="47:47" x14ac:dyDescent="0.2">
      <c r="AU8740" s="201">
        <v>0.87380000000000002</v>
      </c>
    </row>
    <row r="8741" spans="47:47" x14ac:dyDescent="0.2">
      <c r="AU8741" s="201">
        <v>0.87390000000000001</v>
      </c>
    </row>
    <row r="8742" spans="47:47" x14ac:dyDescent="0.2">
      <c r="AU8742" s="201">
        <v>0.874</v>
      </c>
    </row>
    <row r="8743" spans="47:47" x14ac:dyDescent="0.2">
      <c r="AU8743" s="201">
        <v>0.87409999999999999</v>
      </c>
    </row>
    <row r="8744" spans="47:47" x14ac:dyDescent="0.2">
      <c r="AU8744" s="201">
        <v>0.87419999999999998</v>
      </c>
    </row>
    <row r="8745" spans="47:47" x14ac:dyDescent="0.2">
      <c r="AU8745" s="201">
        <v>0.87429999999999997</v>
      </c>
    </row>
    <row r="8746" spans="47:47" x14ac:dyDescent="0.2">
      <c r="AU8746" s="201">
        <v>0.87439999999999996</v>
      </c>
    </row>
    <row r="8747" spans="47:47" x14ac:dyDescent="0.2">
      <c r="AU8747" s="201">
        <v>0.87450000000000006</v>
      </c>
    </row>
    <row r="8748" spans="47:47" x14ac:dyDescent="0.2">
      <c r="AU8748" s="201">
        <v>0.87460000000000004</v>
      </c>
    </row>
    <row r="8749" spans="47:47" x14ac:dyDescent="0.2">
      <c r="AU8749" s="201">
        <v>0.87470000000000003</v>
      </c>
    </row>
    <row r="8750" spans="47:47" x14ac:dyDescent="0.2">
      <c r="AU8750" s="201">
        <v>0.87480000000000002</v>
      </c>
    </row>
    <row r="8751" spans="47:47" x14ac:dyDescent="0.2">
      <c r="AU8751" s="201">
        <v>0.87490000000000001</v>
      </c>
    </row>
    <row r="8752" spans="47:47" x14ac:dyDescent="0.2">
      <c r="AU8752" s="201">
        <v>0.875</v>
      </c>
    </row>
    <row r="8753" spans="47:47" x14ac:dyDescent="0.2">
      <c r="AU8753" s="201">
        <v>0.87509999999999999</v>
      </c>
    </row>
    <row r="8754" spans="47:47" x14ac:dyDescent="0.2">
      <c r="AU8754" s="201">
        <v>0.87519999999999998</v>
      </c>
    </row>
    <row r="8755" spans="47:47" x14ac:dyDescent="0.2">
      <c r="AU8755" s="201">
        <v>0.87529999999999997</v>
      </c>
    </row>
    <row r="8756" spans="47:47" x14ac:dyDescent="0.2">
      <c r="AU8756" s="201">
        <v>0.87539999999999996</v>
      </c>
    </row>
    <row r="8757" spans="47:47" x14ac:dyDescent="0.2">
      <c r="AU8757" s="201">
        <v>0.87549999999999994</v>
      </c>
    </row>
    <row r="8758" spans="47:47" x14ac:dyDescent="0.2">
      <c r="AU8758" s="201">
        <v>0.87560000000000004</v>
      </c>
    </row>
    <row r="8759" spans="47:47" x14ac:dyDescent="0.2">
      <c r="AU8759" s="201">
        <v>0.87570000000000003</v>
      </c>
    </row>
    <row r="8760" spans="47:47" x14ac:dyDescent="0.2">
      <c r="AU8760" s="201">
        <v>0.87580000000000002</v>
      </c>
    </row>
    <row r="8761" spans="47:47" x14ac:dyDescent="0.2">
      <c r="AU8761" s="201">
        <v>0.87590000000000001</v>
      </c>
    </row>
    <row r="8762" spans="47:47" x14ac:dyDescent="0.2">
      <c r="AU8762" s="201">
        <v>0.876</v>
      </c>
    </row>
    <row r="8763" spans="47:47" x14ac:dyDescent="0.2">
      <c r="AU8763" s="201">
        <v>0.87609999999999999</v>
      </c>
    </row>
    <row r="8764" spans="47:47" x14ac:dyDescent="0.2">
      <c r="AU8764" s="201">
        <v>0.87619999999999998</v>
      </c>
    </row>
    <row r="8765" spans="47:47" x14ac:dyDescent="0.2">
      <c r="AU8765" s="201">
        <v>0.87629999999999997</v>
      </c>
    </row>
    <row r="8766" spans="47:47" x14ac:dyDescent="0.2">
      <c r="AU8766" s="201">
        <v>0.87639999999999996</v>
      </c>
    </row>
    <row r="8767" spans="47:47" x14ac:dyDescent="0.2">
      <c r="AU8767" s="201">
        <v>0.87649999999999995</v>
      </c>
    </row>
    <row r="8768" spans="47:47" x14ac:dyDescent="0.2">
      <c r="AU8768" s="201">
        <v>0.87660000000000005</v>
      </c>
    </row>
    <row r="8769" spans="47:47" x14ac:dyDescent="0.2">
      <c r="AU8769" s="201">
        <v>0.87670000000000003</v>
      </c>
    </row>
    <row r="8770" spans="47:47" x14ac:dyDescent="0.2">
      <c r="AU8770" s="201">
        <v>0.87680000000000002</v>
      </c>
    </row>
    <row r="8771" spans="47:47" x14ac:dyDescent="0.2">
      <c r="AU8771" s="201">
        <v>0.87690000000000001</v>
      </c>
    </row>
    <row r="8772" spans="47:47" x14ac:dyDescent="0.2">
      <c r="AU8772" s="201">
        <v>0.877</v>
      </c>
    </row>
    <row r="8773" spans="47:47" x14ac:dyDescent="0.2">
      <c r="AU8773" s="201">
        <v>0.87709999999999999</v>
      </c>
    </row>
    <row r="8774" spans="47:47" x14ac:dyDescent="0.2">
      <c r="AU8774" s="201">
        <v>0.87719999999999998</v>
      </c>
    </row>
    <row r="8775" spans="47:47" x14ac:dyDescent="0.2">
      <c r="AU8775" s="201">
        <v>0.87729999999999997</v>
      </c>
    </row>
    <row r="8776" spans="47:47" x14ac:dyDescent="0.2">
      <c r="AU8776" s="201">
        <v>0.87739999999999996</v>
      </c>
    </row>
    <row r="8777" spans="47:47" x14ac:dyDescent="0.2">
      <c r="AU8777" s="201">
        <v>0.87749999999999995</v>
      </c>
    </row>
    <row r="8778" spans="47:47" x14ac:dyDescent="0.2">
      <c r="AU8778" s="201">
        <v>0.87760000000000005</v>
      </c>
    </row>
    <row r="8779" spans="47:47" x14ac:dyDescent="0.2">
      <c r="AU8779" s="201">
        <v>0.87770000000000004</v>
      </c>
    </row>
    <row r="8780" spans="47:47" x14ac:dyDescent="0.2">
      <c r="AU8780" s="201">
        <v>0.87780000000000002</v>
      </c>
    </row>
    <row r="8781" spans="47:47" x14ac:dyDescent="0.2">
      <c r="AU8781" s="201">
        <v>0.87790000000000001</v>
      </c>
    </row>
    <row r="8782" spans="47:47" x14ac:dyDescent="0.2">
      <c r="AU8782" s="201">
        <v>0.878</v>
      </c>
    </row>
    <row r="8783" spans="47:47" x14ac:dyDescent="0.2">
      <c r="AU8783" s="201">
        <v>0.87809999999999999</v>
      </c>
    </row>
    <row r="8784" spans="47:47" x14ac:dyDescent="0.2">
      <c r="AU8784" s="201">
        <v>0.87819999999999998</v>
      </c>
    </row>
    <row r="8785" spans="47:47" x14ac:dyDescent="0.2">
      <c r="AU8785" s="201">
        <v>0.87829999999999997</v>
      </c>
    </row>
    <row r="8786" spans="47:47" x14ac:dyDescent="0.2">
      <c r="AU8786" s="201">
        <v>0.87839999999999996</v>
      </c>
    </row>
    <row r="8787" spans="47:47" x14ac:dyDescent="0.2">
      <c r="AU8787" s="201">
        <v>0.87849999999999995</v>
      </c>
    </row>
    <row r="8788" spans="47:47" x14ac:dyDescent="0.2">
      <c r="AU8788" s="201">
        <v>0.87860000000000005</v>
      </c>
    </row>
    <row r="8789" spans="47:47" x14ac:dyDescent="0.2">
      <c r="AU8789" s="201">
        <v>0.87870000000000004</v>
      </c>
    </row>
    <row r="8790" spans="47:47" x14ac:dyDescent="0.2">
      <c r="AU8790" s="201">
        <v>0.87880000000000003</v>
      </c>
    </row>
    <row r="8791" spans="47:47" x14ac:dyDescent="0.2">
      <c r="AU8791" s="201">
        <v>0.87890000000000001</v>
      </c>
    </row>
    <row r="8792" spans="47:47" x14ac:dyDescent="0.2">
      <c r="AU8792" s="201">
        <v>0.879</v>
      </c>
    </row>
    <row r="8793" spans="47:47" x14ac:dyDescent="0.2">
      <c r="AU8793" s="201">
        <v>0.87909999999999999</v>
      </c>
    </row>
    <row r="8794" spans="47:47" x14ac:dyDescent="0.2">
      <c r="AU8794" s="201">
        <v>0.87919999999999998</v>
      </c>
    </row>
    <row r="8795" spans="47:47" x14ac:dyDescent="0.2">
      <c r="AU8795" s="201">
        <v>0.87929999999999997</v>
      </c>
    </row>
    <row r="8796" spans="47:47" x14ac:dyDescent="0.2">
      <c r="AU8796" s="201">
        <v>0.87939999999999996</v>
      </c>
    </row>
    <row r="8797" spans="47:47" x14ac:dyDescent="0.2">
      <c r="AU8797" s="201">
        <v>0.87949999999999995</v>
      </c>
    </row>
    <row r="8798" spans="47:47" x14ac:dyDescent="0.2">
      <c r="AU8798" s="201">
        <v>0.87960000000000005</v>
      </c>
    </row>
    <row r="8799" spans="47:47" x14ac:dyDescent="0.2">
      <c r="AU8799" s="201">
        <v>0.87970000000000004</v>
      </c>
    </row>
    <row r="8800" spans="47:47" x14ac:dyDescent="0.2">
      <c r="AU8800" s="201">
        <v>0.87980000000000003</v>
      </c>
    </row>
    <row r="8801" spans="47:47" x14ac:dyDescent="0.2">
      <c r="AU8801" s="201">
        <v>0.87990000000000002</v>
      </c>
    </row>
    <row r="8802" spans="47:47" x14ac:dyDescent="0.2">
      <c r="AU8802" s="201">
        <v>0.88</v>
      </c>
    </row>
    <row r="8803" spans="47:47" x14ac:dyDescent="0.2">
      <c r="AU8803" s="201">
        <v>0.88009999999999999</v>
      </c>
    </row>
    <row r="8804" spans="47:47" x14ac:dyDescent="0.2">
      <c r="AU8804" s="201">
        <v>0.88019999999999998</v>
      </c>
    </row>
    <row r="8805" spans="47:47" x14ac:dyDescent="0.2">
      <c r="AU8805" s="201">
        <v>0.88029999999999997</v>
      </c>
    </row>
    <row r="8806" spans="47:47" x14ac:dyDescent="0.2">
      <c r="AU8806" s="201">
        <v>0.88039999999999996</v>
      </c>
    </row>
    <row r="8807" spans="47:47" x14ac:dyDescent="0.2">
      <c r="AU8807" s="201">
        <v>0.88049999999999995</v>
      </c>
    </row>
    <row r="8808" spans="47:47" x14ac:dyDescent="0.2">
      <c r="AU8808" s="201">
        <v>0.88060000000000005</v>
      </c>
    </row>
    <row r="8809" spans="47:47" x14ac:dyDescent="0.2">
      <c r="AU8809" s="201">
        <v>0.88070000000000004</v>
      </c>
    </row>
    <row r="8810" spans="47:47" x14ac:dyDescent="0.2">
      <c r="AU8810" s="201">
        <v>0.88080000000000003</v>
      </c>
    </row>
    <row r="8811" spans="47:47" x14ac:dyDescent="0.2">
      <c r="AU8811" s="201">
        <v>0.88090000000000002</v>
      </c>
    </row>
    <row r="8812" spans="47:47" x14ac:dyDescent="0.2">
      <c r="AU8812" s="201">
        <v>0.88100000000000001</v>
      </c>
    </row>
    <row r="8813" spans="47:47" x14ac:dyDescent="0.2">
      <c r="AU8813" s="201">
        <v>0.88109999999999999</v>
      </c>
    </row>
    <row r="8814" spans="47:47" x14ac:dyDescent="0.2">
      <c r="AU8814" s="201">
        <v>0.88119999999999998</v>
      </c>
    </row>
    <row r="8815" spans="47:47" x14ac:dyDescent="0.2">
      <c r="AU8815" s="201">
        <v>0.88129999999999997</v>
      </c>
    </row>
    <row r="8816" spans="47:47" x14ac:dyDescent="0.2">
      <c r="AU8816" s="201">
        <v>0.88139999999999996</v>
      </c>
    </row>
    <row r="8817" spans="47:47" x14ac:dyDescent="0.2">
      <c r="AU8817" s="201">
        <v>0.88149999999999995</v>
      </c>
    </row>
    <row r="8818" spans="47:47" x14ac:dyDescent="0.2">
      <c r="AU8818" s="201">
        <v>0.88160000000000005</v>
      </c>
    </row>
    <row r="8819" spans="47:47" x14ac:dyDescent="0.2">
      <c r="AU8819" s="201">
        <v>0.88170000000000004</v>
      </c>
    </row>
    <row r="8820" spans="47:47" x14ac:dyDescent="0.2">
      <c r="AU8820" s="201">
        <v>0.88180000000000003</v>
      </c>
    </row>
    <row r="8821" spans="47:47" x14ac:dyDescent="0.2">
      <c r="AU8821" s="201">
        <v>0.88190000000000002</v>
      </c>
    </row>
    <row r="8822" spans="47:47" x14ac:dyDescent="0.2">
      <c r="AU8822" s="201">
        <v>0.88200000000000001</v>
      </c>
    </row>
    <row r="8823" spans="47:47" x14ac:dyDescent="0.2">
      <c r="AU8823" s="201">
        <v>0.8821</v>
      </c>
    </row>
    <row r="8824" spans="47:47" x14ac:dyDescent="0.2">
      <c r="AU8824" s="201">
        <v>0.88219999999999998</v>
      </c>
    </row>
    <row r="8825" spans="47:47" x14ac:dyDescent="0.2">
      <c r="AU8825" s="201">
        <v>0.88229999999999997</v>
      </c>
    </row>
    <row r="8826" spans="47:47" x14ac:dyDescent="0.2">
      <c r="AU8826" s="201">
        <v>0.88239999999999996</v>
      </c>
    </row>
    <row r="8827" spans="47:47" x14ac:dyDescent="0.2">
      <c r="AU8827" s="201">
        <v>0.88249999999999995</v>
      </c>
    </row>
    <row r="8828" spans="47:47" x14ac:dyDescent="0.2">
      <c r="AU8828" s="201">
        <v>0.88260000000000005</v>
      </c>
    </row>
    <row r="8829" spans="47:47" x14ac:dyDescent="0.2">
      <c r="AU8829" s="201">
        <v>0.88270000000000004</v>
      </c>
    </row>
    <row r="8830" spans="47:47" x14ac:dyDescent="0.2">
      <c r="AU8830" s="201">
        <v>0.88280000000000003</v>
      </c>
    </row>
    <row r="8831" spans="47:47" x14ac:dyDescent="0.2">
      <c r="AU8831" s="201">
        <v>0.88290000000000002</v>
      </c>
    </row>
    <row r="8832" spans="47:47" x14ac:dyDescent="0.2">
      <c r="AU8832" s="201">
        <v>0.88300000000000001</v>
      </c>
    </row>
    <row r="8833" spans="47:47" x14ac:dyDescent="0.2">
      <c r="AU8833" s="201">
        <v>0.8831</v>
      </c>
    </row>
    <row r="8834" spans="47:47" x14ac:dyDescent="0.2">
      <c r="AU8834" s="201">
        <v>0.88319999999999999</v>
      </c>
    </row>
    <row r="8835" spans="47:47" x14ac:dyDescent="0.2">
      <c r="AU8835" s="201">
        <v>0.88329999999999997</v>
      </c>
    </row>
    <row r="8836" spans="47:47" x14ac:dyDescent="0.2">
      <c r="AU8836" s="201">
        <v>0.88339999999999996</v>
      </c>
    </row>
    <row r="8837" spans="47:47" x14ac:dyDescent="0.2">
      <c r="AU8837" s="201">
        <v>0.88349999999999995</v>
      </c>
    </row>
    <row r="8838" spans="47:47" x14ac:dyDescent="0.2">
      <c r="AU8838" s="201">
        <v>0.88360000000000005</v>
      </c>
    </row>
    <row r="8839" spans="47:47" x14ac:dyDescent="0.2">
      <c r="AU8839" s="201">
        <v>0.88370000000000004</v>
      </c>
    </row>
    <row r="8840" spans="47:47" x14ac:dyDescent="0.2">
      <c r="AU8840" s="201">
        <v>0.88380000000000003</v>
      </c>
    </row>
    <row r="8841" spans="47:47" x14ac:dyDescent="0.2">
      <c r="AU8841" s="201">
        <v>0.88390000000000002</v>
      </c>
    </row>
    <row r="8842" spans="47:47" x14ac:dyDescent="0.2">
      <c r="AU8842" s="201">
        <v>0.88400000000000001</v>
      </c>
    </row>
    <row r="8843" spans="47:47" x14ac:dyDescent="0.2">
      <c r="AU8843" s="201">
        <v>0.8841</v>
      </c>
    </row>
    <row r="8844" spans="47:47" x14ac:dyDescent="0.2">
      <c r="AU8844" s="201">
        <v>0.88419999999999999</v>
      </c>
    </row>
    <row r="8845" spans="47:47" x14ac:dyDescent="0.2">
      <c r="AU8845" s="201">
        <v>0.88429999999999997</v>
      </c>
    </row>
    <row r="8846" spans="47:47" x14ac:dyDescent="0.2">
      <c r="AU8846" s="201">
        <v>0.88439999999999996</v>
      </c>
    </row>
    <row r="8847" spans="47:47" x14ac:dyDescent="0.2">
      <c r="AU8847" s="201">
        <v>0.88449999999999995</v>
      </c>
    </row>
    <row r="8848" spans="47:47" x14ac:dyDescent="0.2">
      <c r="AU8848" s="201">
        <v>0.88460000000000005</v>
      </c>
    </row>
    <row r="8849" spans="47:47" x14ac:dyDescent="0.2">
      <c r="AU8849" s="201">
        <v>0.88470000000000004</v>
      </c>
    </row>
    <row r="8850" spans="47:47" x14ac:dyDescent="0.2">
      <c r="AU8850" s="201">
        <v>0.88480000000000003</v>
      </c>
    </row>
    <row r="8851" spans="47:47" x14ac:dyDescent="0.2">
      <c r="AU8851" s="201">
        <v>0.88490000000000002</v>
      </c>
    </row>
    <row r="8852" spans="47:47" x14ac:dyDescent="0.2">
      <c r="AU8852" s="201">
        <v>0.88500000000000001</v>
      </c>
    </row>
    <row r="8853" spans="47:47" x14ac:dyDescent="0.2">
      <c r="AU8853" s="201">
        <v>0.8851</v>
      </c>
    </row>
    <row r="8854" spans="47:47" x14ac:dyDescent="0.2">
      <c r="AU8854" s="201">
        <v>0.88519999999999999</v>
      </c>
    </row>
    <row r="8855" spans="47:47" x14ac:dyDescent="0.2">
      <c r="AU8855" s="201">
        <v>0.88529999999999998</v>
      </c>
    </row>
    <row r="8856" spans="47:47" x14ac:dyDescent="0.2">
      <c r="AU8856" s="201">
        <v>0.88539999999999996</v>
      </c>
    </row>
    <row r="8857" spans="47:47" x14ac:dyDescent="0.2">
      <c r="AU8857" s="201">
        <v>0.88549999999999995</v>
      </c>
    </row>
    <row r="8858" spans="47:47" x14ac:dyDescent="0.2">
      <c r="AU8858" s="201">
        <v>0.88560000000000005</v>
      </c>
    </row>
    <row r="8859" spans="47:47" x14ac:dyDescent="0.2">
      <c r="AU8859" s="201">
        <v>0.88570000000000004</v>
      </c>
    </row>
    <row r="8860" spans="47:47" x14ac:dyDescent="0.2">
      <c r="AU8860" s="201">
        <v>0.88580000000000003</v>
      </c>
    </row>
    <row r="8861" spans="47:47" x14ac:dyDescent="0.2">
      <c r="AU8861" s="201">
        <v>0.88590000000000002</v>
      </c>
    </row>
    <row r="8862" spans="47:47" x14ac:dyDescent="0.2">
      <c r="AU8862" s="201">
        <v>0.88600000000000001</v>
      </c>
    </row>
    <row r="8863" spans="47:47" x14ac:dyDescent="0.2">
      <c r="AU8863" s="201">
        <v>0.8861</v>
      </c>
    </row>
    <row r="8864" spans="47:47" x14ac:dyDescent="0.2">
      <c r="AU8864" s="201">
        <v>0.88619999999999999</v>
      </c>
    </row>
    <row r="8865" spans="47:47" x14ac:dyDescent="0.2">
      <c r="AU8865" s="201">
        <v>0.88629999999999998</v>
      </c>
    </row>
    <row r="8866" spans="47:47" x14ac:dyDescent="0.2">
      <c r="AU8866" s="201">
        <v>0.88639999999999997</v>
      </c>
    </row>
    <row r="8867" spans="47:47" x14ac:dyDescent="0.2">
      <c r="AU8867" s="201">
        <v>0.88649999999999995</v>
      </c>
    </row>
    <row r="8868" spans="47:47" x14ac:dyDescent="0.2">
      <c r="AU8868" s="201">
        <v>0.88660000000000005</v>
      </c>
    </row>
    <row r="8869" spans="47:47" x14ac:dyDescent="0.2">
      <c r="AU8869" s="201">
        <v>0.88670000000000004</v>
      </c>
    </row>
    <row r="8870" spans="47:47" x14ac:dyDescent="0.2">
      <c r="AU8870" s="201">
        <v>0.88680000000000003</v>
      </c>
    </row>
    <row r="8871" spans="47:47" x14ac:dyDescent="0.2">
      <c r="AU8871" s="201">
        <v>0.88690000000000002</v>
      </c>
    </row>
    <row r="8872" spans="47:47" x14ac:dyDescent="0.2">
      <c r="AU8872" s="201">
        <v>0.88700000000000001</v>
      </c>
    </row>
    <row r="8873" spans="47:47" x14ac:dyDescent="0.2">
      <c r="AU8873" s="201">
        <v>0.8871</v>
      </c>
    </row>
    <row r="8874" spans="47:47" x14ac:dyDescent="0.2">
      <c r="AU8874" s="201">
        <v>0.88719999999999999</v>
      </c>
    </row>
    <row r="8875" spans="47:47" x14ac:dyDescent="0.2">
      <c r="AU8875" s="201">
        <v>0.88729999999999998</v>
      </c>
    </row>
    <row r="8876" spans="47:47" x14ac:dyDescent="0.2">
      <c r="AU8876" s="201">
        <v>0.88739999999999997</v>
      </c>
    </row>
    <row r="8877" spans="47:47" x14ac:dyDescent="0.2">
      <c r="AU8877" s="201">
        <v>0.88749999999999996</v>
      </c>
    </row>
    <row r="8878" spans="47:47" x14ac:dyDescent="0.2">
      <c r="AU8878" s="201">
        <v>0.88759999999999994</v>
      </c>
    </row>
    <row r="8879" spans="47:47" x14ac:dyDescent="0.2">
      <c r="AU8879" s="201">
        <v>0.88770000000000004</v>
      </c>
    </row>
    <row r="8880" spans="47:47" x14ac:dyDescent="0.2">
      <c r="AU8880" s="201">
        <v>0.88780000000000003</v>
      </c>
    </row>
    <row r="8881" spans="47:47" x14ac:dyDescent="0.2">
      <c r="AU8881" s="201">
        <v>0.88790000000000002</v>
      </c>
    </row>
    <row r="8882" spans="47:47" x14ac:dyDescent="0.2">
      <c r="AU8882" s="201">
        <v>0.88800000000000001</v>
      </c>
    </row>
    <row r="8883" spans="47:47" x14ac:dyDescent="0.2">
      <c r="AU8883" s="201">
        <v>0.8881</v>
      </c>
    </row>
    <row r="8884" spans="47:47" x14ac:dyDescent="0.2">
      <c r="AU8884" s="201">
        <v>0.88819999999999999</v>
      </c>
    </row>
    <row r="8885" spans="47:47" x14ac:dyDescent="0.2">
      <c r="AU8885" s="201">
        <v>0.88829999999999998</v>
      </c>
    </row>
    <row r="8886" spans="47:47" x14ac:dyDescent="0.2">
      <c r="AU8886" s="201">
        <v>0.88839999999999997</v>
      </c>
    </row>
    <row r="8887" spans="47:47" x14ac:dyDescent="0.2">
      <c r="AU8887" s="201">
        <v>0.88849999999999996</v>
      </c>
    </row>
    <row r="8888" spans="47:47" x14ac:dyDescent="0.2">
      <c r="AU8888" s="201">
        <v>0.88859999999999995</v>
      </c>
    </row>
    <row r="8889" spans="47:47" x14ac:dyDescent="0.2">
      <c r="AU8889" s="201">
        <v>0.88870000000000005</v>
      </c>
    </row>
    <row r="8890" spans="47:47" x14ac:dyDescent="0.2">
      <c r="AU8890" s="201">
        <v>0.88880000000000003</v>
      </c>
    </row>
    <row r="8891" spans="47:47" x14ac:dyDescent="0.2">
      <c r="AU8891" s="201">
        <v>0.88890000000000002</v>
      </c>
    </row>
    <row r="8892" spans="47:47" x14ac:dyDescent="0.2">
      <c r="AU8892" s="201">
        <v>0.88900000000000001</v>
      </c>
    </row>
    <row r="8893" spans="47:47" x14ac:dyDescent="0.2">
      <c r="AU8893" s="201">
        <v>0.8891</v>
      </c>
    </row>
    <row r="8894" spans="47:47" x14ac:dyDescent="0.2">
      <c r="AU8894" s="201">
        <v>0.88919999999999999</v>
      </c>
    </row>
    <row r="8895" spans="47:47" x14ac:dyDescent="0.2">
      <c r="AU8895" s="201">
        <v>0.88929999999999998</v>
      </c>
    </row>
    <row r="8896" spans="47:47" x14ac:dyDescent="0.2">
      <c r="AU8896" s="201">
        <v>0.88939999999999997</v>
      </c>
    </row>
    <row r="8897" spans="47:47" x14ac:dyDescent="0.2">
      <c r="AU8897" s="201">
        <v>0.88949999999999996</v>
      </c>
    </row>
    <row r="8898" spans="47:47" x14ac:dyDescent="0.2">
      <c r="AU8898" s="201">
        <v>0.88959999999999995</v>
      </c>
    </row>
    <row r="8899" spans="47:47" x14ac:dyDescent="0.2">
      <c r="AU8899" s="201">
        <v>0.88970000000000005</v>
      </c>
    </row>
    <row r="8900" spans="47:47" x14ac:dyDescent="0.2">
      <c r="AU8900" s="201">
        <v>0.88980000000000004</v>
      </c>
    </row>
    <row r="8901" spans="47:47" x14ac:dyDescent="0.2">
      <c r="AU8901" s="201">
        <v>0.88990000000000002</v>
      </c>
    </row>
    <row r="8902" spans="47:47" x14ac:dyDescent="0.2">
      <c r="AU8902" s="201">
        <v>0.89</v>
      </c>
    </row>
    <row r="8903" spans="47:47" x14ac:dyDescent="0.2">
      <c r="AU8903" s="201">
        <v>0.8901</v>
      </c>
    </row>
    <row r="8904" spans="47:47" x14ac:dyDescent="0.2">
      <c r="AU8904" s="201">
        <v>0.89019999999999999</v>
      </c>
    </row>
    <row r="8905" spans="47:47" x14ac:dyDescent="0.2">
      <c r="AU8905" s="201">
        <v>0.89029999999999998</v>
      </c>
    </row>
    <row r="8906" spans="47:47" x14ac:dyDescent="0.2">
      <c r="AU8906" s="201">
        <v>0.89039999999999997</v>
      </c>
    </row>
    <row r="8907" spans="47:47" x14ac:dyDescent="0.2">
      <c r="AU8907" s="201">
        <v>0.89049999999999996</v>
      </c>
    </row>
    <row r="8908" spans="47:47" x14ac:dyDescent="0.2">
      <c r="AU8908" s="201">
        <v>0.89059999999999995</v>
      </c>
    </row>
    <row r="8909" spans="47:47" x14ac:dyDescent="0.2">
      <c r="AU8909" s="201">
        <v>0.89070000000000005</v>
      </c>
    </row>
    <row r="8910" spans="47:47" x14ac:dyDescent="0.2">
      <c r="AU8910" s="201">
        <v>0.89080000000000004</v>
      </c>
    </row>
    <row r="8911" spans="47:47" x14ac:dyDescent="0.2">
      <c r="AU8911" s="201">
        <v>0.89090000000000003</v>
      </c>
    </row>
    <row r="8912" spans="47:47" x14ac:dyDescent="0.2">
      <c r="AU8912" s="201">
        <v>0.89100000000000001</v>
      </c>
    </row>
    <row r="8913" spans="47:47" x14ac:dyDescent="0.2">
      <c r="AU8913" s="201">
        <v>0.8911</v>
      </c>
    </row>
    <row r="8914" spans="47:47" x14ac:dyDescent="0.2">
      <c r="AU8914" s="201">
        <v>0.89119999999999999</v>
      </c>
    </row>
    <row r="8915" spans="47:47" x14ac:dyDescent="0.2">
      <c r="AU8915" s="201">
        <v>0.89129999999999998</v>
      </c>
    </row>
    <row r="8916" spans="47:47" x14ac:dyDescent="0.2">
      <c r="AU8916" s="201">
        <v>0.89139999999999997</v>
      </c>
    </row>
    <row r="8917" spans="47:47" x14ac:dyDescent="0.2">
      <c r="AU8917" s="201">
        <v>0.89149999999999996</v>
      </c>
    </row>
    <row r="8918" spans="47:47" x14ac:dyDescent="0.2">
      <c r="AU8918" s="201">
        <v>0.89159999999999995</v>
      </c>
    </row>
    <row r="8919" spans="47:47" x14ac:dyDescent="0.2">
      <c r="AU8919" s="201">
        <v>0.89170000000000005</v>
      </c>
    </row>
    <row r="8920" spans="47:47" x14ac:dyDescent="0.2">
      <c r="AU8920" s="201">
        <v>0.89180000000000004</v>
      </c>
    </row>
    <row r="8921" spans="47:47" x14ac:dyDescent="0.2">
      <c r="AU8921" s="201">
        <v>0.89190000000000003</v>
      </c>
    </row>
    <row r="8922" spans="47:47" x14ac:dyDescent="0.2">
      <c r="AU8922" s="201">
        <v>0.89200000000000002</v>
      </c>
    </row>
    <row r="8923" spans="47:47" x14ac:dyDescent="0.2">
      <c r="AU8923" s="201">
        <v>0.8921</v>
      </c>
    </row>
    <row r="8924" spans="47:47" x14ac:dyDescent="0.2">
      <c r="AU8924" s="201">
        <v>0.89219999999999999</v>
      </c>
    </row>
    <row r="8925" spans="47:47" x14ac:dyDescent="0.2">
      <c r="AU8925" s="201">
        <v>0.89229999999999998</v>
      </c>
    </row>
    <row r="8926" spans="47:47" x14ac:dyDescent="0.2">
      <c r="AU8926" s="201">
        <v>0.89239999999999997</v>
      </c>
    </row>
    <row r="8927" spans="47:47" x14ac:dyDescent="0.2">
      <c r="AU8927" s="201">
        <v>0.89249999999999996</v>
      </c>
    </row>
    <row r="8928" spans="47:47" x14ac:dyDescent="0.2">
      <c r="AU8928" s="201">
        <v>0.89259999999999995</v>
      </c>
    </row>
    <row r="8929" spans="47:47" x14ac:dyDescent="0.2">
      <c r="AU8929" s="201">
        <v>0.89270000000000005</v>
      </c>
    </row>
    <row r="8930" spans="47:47" x14ac:dyDescent="0.2">
      <c r="AU8930" s="201">
        <v>0.89280000000000004</v>
      </c>
    </row>
    <row r="8931" spans="47:47" x14ac:dyDescent="0.2">
      <c r="AU8931" s="201">
        <v>0.89290000000000003</v>
      </c>
    </row>
    <row r="8932" spans="47:47" x14ac:dyDescent="0.2">
      <c r="AU8932" s="201">
        <v>0.89300000000000002</v>
      </c>
    </row>
    <row r="8933" spans="47:47" x14ac:dyDescent="0.2">
      <c r="AU8933" s="201">
        <v>0.8931</v>
      </c>
    </row>
    <row r="8934" spans="47:47" x14ac:dyDescent="0.2">
      <c r="AU8934" s="201">
        <v>0.89319999999999999</v>
      </c>
    </row>
    <row r="8935" spans="47:47" x14ac:dyDescent="0.2">
      <c r="AU8935" s="201">
        <v>0.89329999999999998</v>
      </c>
    </row>
    <row r="8936" spans="47:47" x14ac:dyDescent="0.2">
      <c r="AU8936" s="201">
        <v>0.89339999999999997</v>
      </c>
    </row>
    <row r="8937" spans="47:47" x14ac:dyDescent="0.2">
      <c r="AU8937" s="201">
        <v>0.89349999999999996</v>
      </c>
    </row>
    <row r="8938" spans="47:47" x14ac:dyDescent="0.2">
      <c r="AU8938" s="201">
        <v>0.89359999999999995</v>
      </c>
    </row>
    <row r="8939" spans="47:47" x14ac:dyDescent="0.2">
      <c r="AU8939" s="201">
        <v>0.89370000000000005</v>
      </c>
    </row>
    <row r="8940" spans="47:47" x14ac:dyDescent="0.2">
      <c r="AU8940" s="201">
        <v>0.89380000000000004</v>
      </c>
    </row>
    <row r="8941" spans="47:47" x14ac:dyDescent="0.2">
      <c r="AU8941" s="201">
        <v>0.89390000000000003</v>
      </c>
    </row>
    <row r="8942" spans="47:47" x14ac:dyDescent="0.2">
      <c r="AU8942" s="201">
        <v>0.89400000000000002</v>
      </c>
    </row>
    <row r="8943" spans="47:47" x14ac:dyDescent="0.2">
      <c r="AU8943" s="201">
        <v>0.89410000000000001</v>
      </c>
    </row>
    <row r="8944" spans="47:47" x14ac:dyDescent="0.2">
      <c r="AU8944" s="201">
        <v>0.89419999999999999</v>
      </c>
    </row>
    <row r="8945" spans="47:47" x14ac:dyDescent="0.2">
      <c r="AU8945" s="201">
        <v>0.89429999999999998</v>
      </c>
    </row>
    <row r="8946" spans="47:47" x14ac:dyDescent="0.2">
      <c r="AU8946" s="201">
        <v>0.89439999999999997</v>
      </c>
    </row>
    <row r="8947" spans="47:47" x14ac:dyDescent="0.2">
      <c r="AU8947" s="201">
        <v>0.89449999999999996</v>
      </c>
    </row>
    <row r="8948" spans="47:47" x14ac:dyDescent="0.2">
      <c r="AU8948" s="201">
        <v>0.89459999999999995</v>
      </c>
    </row>
    <row r="8949" spans="47:47" x14ac:dyDescent="0.2">
      <c r="AU8949" s="201">
        <v>0.89470000000000005</v>
      </c>
    </row>
    <row r="8950" spans="47:47" x14ac:dyDescent="0.2">
      <c r="AU8950" s="201">
        <v>0.89480000000000004</v>
      </c>
    </row>
    <row r="8951" spans="47:47" x14ac:dyDescent="0.2">
      <c r="AU8951" s="201">
        <v>0.89490000000000003</v>
      </c>
    </row>
    <row r="8952" spans="47:47" x14ac:dyDescent="0.2">
      <c r="AU8952" s="201">
        <v>0.89500000000000002</v>
      </c>
    </row>
    <row r="8953" spans="47:47" x14ac:dyDescent="0.2">
      <c r="AU8953" s="201">
        <v>0.89510000000000001</v>
      </c>
    </row>
    <row r="8954" spans="47:47" x14ac:dyDescent="0.2">
      <c r="AU8954" s="201">
        <v>0.8952</v>
      </c>
    </row>
    <row r="8955" spans="47:47" x14ac:dyDescent="0.2">
      <c r="AU8955" s="201">
        <v>0.89529999999999998</v>
      </c>
    </row>
    <row r="8956" spans="47:47" x14ac:dyDescent="0.2">
      <c r="AU8956" s="201">
        <v>0.89539999999999997</v>
      </c>
    </row>
    <row r="8957" spans="47:47" x14ac:dyDescent="0.2">
      <c r="AU8957" s="201">
        <v>0.89549999999999996</v>
      </c>
    </row>
    <row r="8958" spans="47:47" x14ac:dyDescent="0.2">
      <c r="AU8958" s="201">
        <v>0.89559999999999995</v>
      </c>
    </row>
    <row r="8959" spans="47:47" x14ac:dyDescent="0.2">
      <c r="AU8959" s="201">
        <v>0.89570000000000005</v>
      </c>
    </row>
    <row r="8960" spans="47:47" x14ac:dyDescent="0.2">
      <c r="AU8960" s="201">
        <v>0.89580000000000004</v>
      </c>
    </row>
    <row r="8961" spans="47:47" x14ac:dyDescent="0.2">
      <c r="AU8961" s="201">
        <v>0.89590000000000003</v>
      </c>
    </row>
    <row r="8962" spans="47:47" x14ac:dyDescent="0.2">
      <c r="AU8962" s="201">
        <v>0.89600000000000002</v>
      </c>
    </row>
    <row r="8963" spans="47:47" x14ac:dyDescent="0.2">
      <c r="AU8963" s="201">
        <v>0.89610000000000001</v>
      </c>
    </row>
    <row r="8964" spans="47:47" x14ac:dyDescent="0.2">
      <c r="AU8964" s="201">
        <v>0.8962</v>
      </c>
    </row>
    <row r="8965" spans="47:47" x14ac:dyDescent="0.2">
      <c r="AU8965" s="201">
        <v>0.89629999999999999</v>
      </c>
    </row>
    <row r="8966" spans="47:47" x14ac:dyDescent="0.2">
      <c r="AU8966" s="201">
        <v>0.89639999999999997</v>
      </c>
    </row>
    <row r="8967" spans="47:47" x14ac:dyDescent="0.2">
      <c r="AU8967" s="201">
        <v>0.89649999999999996</v>
      </c>
    </row>
    <row r="8968" spans="47:47" x14ac:dyDescent="0.2">
      <c r="AU8968" s="201">
        <v>0.89659999999999995</v>
      </c>
    </row>
    <row r="8969" spans="47:47" x14ac:dyDescent="0.2">
      <c r="AU8969" s="201">
        <v>0.89670000000000005</v>
      </c>
    </row>
    <row r="8970" spans="47:47" x14ac:dyDescent="0.2">
      <c r="AU8970" s="201">
        <v>0.89680000000000004</v>
      </c>
    </row>
    <row r="8971" spans="47:47" x14ac:dyDescent="0.2">
      <c r="AU8971" s="201">
        <v>0.89690000000000003</v>
      </c>
    </row>
    <row r="8972" spans="47:47" x14ac:dyDescent="0.2">
      <c r="AU8972" s="201">
        <v>0.89700000000000002</v>
      </c>
    </row>
    <row r="8973" spans="47:47" x14ac:dyDescent="0.2">
      <c r="AU8973" s="201">
        <v>0.89710000000000001</v>
      </c>
    </row>
    <row r="8974" spans="47:47" x14ac:dyDescent="0.2">
      <c r="AU8974" s="201">
        <v>0.8972</v>
      </c>
    </row>
    <row r="8975" spans="47:47" x14ac:dyDescent="0.2">
      <c r="AU8975" s="201">
        <v>0.89729999999999999</v>
      </c>
    </row>
    <row r="8976" spans="47:47" x14ac:dyDescent="0.2">
      <c r="AU8976" s="201">
        <v>0.89739999999999998</v>
      </c>
    </row>
    <row r="8977" spans="47:47" x14ac:dyDescent="0.2">
      <c r="AU8977" s="201">
        <v>0.89749999999999996</v>
      </c>
    </row>
    <row r="8978" spans="47:47" x14ac:dyDescent="0.2">
      <c r="AU8978" s="201">
        <v>0.89759999999999995</v>
      </c>
    </row>
    <row r="8979" spans="47:47" x14ac:dyDescent="0.2">
      <c r="AU8979" s="201">
        <v>0.89770000000000005</v>
      </c>
    </row>
    <row r="8980" spans="47:47" x14ac:dyDescent="0.2">
      <c r="AU8980" s="201">
        <v>0.89780000000000004</v>
      </c>
    </row>
    <row r="8981" spans="47:47" x14ac:dyDescent="0.2">
      <c r="AU8981" s="201">
        <v>0.89790000000000003</v>
      </c>
    </row>
    <row r="8982" spans="47:47" x14ac:dyDescent="0.2">
      <c r="AU8982" s="201">
        <v>0.89800000000000002</v>
      </c>
    </row>
    <row r="8983" spans="47:47" x14ac:dyDescent="0.2">
      <c r="AU8983" s="201">
        <v>0.89810000000000001</v>
      </c>
    </row>
    <row r="8984" spans="47:47" x14ac:dyDescent="0.2">
      <c r="AU8984" s="201">
        <v>0.8982</v>
      </c>
    </row>
    <row r="8985" spans="47:47" x14ac:dyDescent="0.2">
      <c r="AU8985" s="201">
        <v>0.89829999999999999</v>
      </c>
    </row>
    <row r="8986" spans="47:47" x14ac:dyDescent="0.2">
      <c r="AU8986" s="201">
        <v>0.89839999999999998</v>
      </c>
    </row>
    <row r="8987" spans="47:47" x14ac:dyDescent="0.2">
      <c r="AU8987" s="201">
        <v>0.89849999999999997</v>
      </c>
    </row>
    <row r="8988" spans="47:47" x14ac:dyDescent="0.2">
      <c r="AU8988" s="201">
        <v>0.89859999999999995</v>
      </c>
    </row>
    <row r="8989" spans="47:47" x14ac:dyDescent="0.2">
      <c r="AU8989" s="201">
        <v>0.89870000000000005</v>
      </c>
    </row>
    <row r="8990" spans="47:47" x14ac:dyDescent="0.2">
      <c r="AU8990" s="201">
        <v>0.89880000000000004</v>
      </c>
    </row>
    <row r="8991" spans="47:47" x14ac:dyDescent="0.2">
      <c r="AU8991" s="201">
        <v>0.89890000000000003</v>
      </c>
    </row>
    <row r="8992" spans="47:47" x14ac:dyDescent="0.2">
      <c r="AU8992" s="201">
        <v>0.89900000000000002</v>
      </c>
    </row>
    <row r="8993" spans="47:47" x14ac:dyDescent="0.2">
      <c r="AU8993" s="201">
        <v>0.89910000000000001</v>
      </c>
    </row>
    <row r="8994" spans="47:47" x14ac:dyDescent="0.2">
      <c r="AU8994" s="201">
        <v>0.8992</v>
      </c>
    </row>
    <row r="8995" spans="47:47" x14ac:dyDescent="0.2">
      <c r="AU8995" s="201">
        <v>0.89929999999999999</v>
      </c>
    </row>
    <row r="8996" spans="47:47" x14ac:dyDescent="0.2">
      <c r="AU8996" s="201">
        <v>0.89939999999999998</v>
      </c>
    </row>
    <row r="8997" spans="47:47" x14ac:dyDescent="0.2">
      <c r="AU8997" s="201">
        <v>0.89949999999999997</v>
      </c>
    </row>
    <row r="8998" spans="47:47" x14ac:dyDescent="0.2">
      <c r="AU8998" s="201">
        <v>0.89959999999999996</v>
      </c>
    </row>
    <row r="8999" spans="47:47" x14ac:dyDescent="0.2">
      <c r="AU8999" s="201">
        <v>0.89970000000000006</v>
      </c>
    </row>
    <row r="9000" spans="47:47" x14ac:dyDescent="0.2">
      <c r="AU9000" s="201">
        <v>0.89980000000000004</v>
      </c>
    </row>
    <row r="9001" spans="47:47" x14ac:dyDescent="0.2">
      <c r="AU9001" s="201">
        <v>0.89990000000000003</v>
      </c>
    </row>
    <row r="9002" spans="47:47" x14ac:dyDescent="0.2">
      <c r="AU9002" s="201">
        <v>0.9</v>
      </c>
    </row>
    <row r="9003" spans="47:47" x14ac:dyDescent="0.2">
      <c r="AU9003" s="201">
        <v>0.90010000000000001</v>
      </c>
    </row>
    <row r="9004" spans="47:47" x14ac:dyDescent="0.2">
      <c r="AU9004" s="201">
        <v>0.9002</v>
      </c>
    </row>
    <row r="9005" spans="47:47" x14ac:dyDescent="0.2">
      <c r="AU9005" s="201">
        <v>0.90029999999999999</v>
      </c>
    </row>
    <row r="9006" spans="47:47" x14ac:dyDescent="0.2">
      <c r="AU9006" s="201">
        <v>0.90039999999999998</v>
      </c>
    </row>
    <row r="9007" spans="47:47" x14ac:dyDescent="0.2">
      <c r="AU9007" s="201">
        <v>0.90049999999999997</v>
      </c>
    </row>
    <row r="9008" spans="47:47" x14ac:dyDescent="0.2">
      <c r="AU9008" s="201">
        <v>0.90059999999999996</v>
      </c>
    </row>
    <row r="9009" spans="47:47" x14ac:dyDescent="0.2">
      <c r="AU9009" s="201">
        <v>0.90069999999999995</v>
      </c>
    </row>
    <row r="9010" spans="47:47" x14ac:dyDescent="0.2">
      <c r="AU9010" s="201">
        <v>0.90080000000000005</v>
      </c>
    </row>
    <row r="9011" spans="47:47" x14ac:dyDescent="0.2">
      <c r="AU9011" s="201">
        <v>0.90090000000000003</v>
      </c>
    </row>
    <row r="9012" spans="47:47" x14ac:dyDescent="0.2">
      <c r="AU9012" s="201">
        <v>0.90100000000000002</v>
      </c>
    </row>
    <row r="9013" spans="47:47" x14ac:dyDescent="0.2">
      <c r="AU9013" s="201">
        <v>0.90110000000000001</v>
      </c>
    </row>
    <row r="9014" spans="47:47" x14ac:dyDescent="0.2">
      <c r="AU9014" s="201">
        <v>0.9012</v>
      </c>
    </row>
    <row r="9015" spans="47:47" x14ac:dyDescent="0.2">
      <c r="AU9015" s="201">
        <v>0.90129999999999999</v>
      </c>
    </row>
    <row r="9016" spans="47:47" x14ac:dyDescent="0.2">
      <c r="AU9016" s="201">
        <v>0.90139999999999998</v>
      </c>
    </row>
    <row r="9017" spans="47:47" x14ac:dyDescent="0.2">
      <c r="AU9017" s="201">
        <v>0.90149999999999997</v>
      </c>
    </row>
    <row r="9018" spans="47:47" x14ac:dyDescent="0.2">
      <c r="AU9018" s="201">
        <v>0.90159999999999996</v>
      </c>
    </row>
    <row r="9019" spans="47:47" x14ac:dyDescent="0.2">
      <c r="AU9019" s="201">
        <v>0.90169999999999995</v>
      </c>
    </row>
    <row r="9020" spans="47:47" x14ac:dyDescent="0.2">
      <c r="AU9020" s="201">
        <v>0.90180000000000005</v>
      </c>
    </row>
    <row r="9021" spans="47:47" x14ac:dyDescent="0.2">
      <c r="AU9021" s="201">
        <v>0.90190000000000003</v>
      </c>
    </row>
    <row r="9022" spans="47:47" x14ac:dyDescent="0.2">
      <c r="AU9022" s="201">
        <v>0.90200000000000002</v>
      </c>
    </row>
    <row r="9023" spans="47:47" x14ac:dyDescent="0.2">
      <c r="AU9023" s="201">
        <v>0.90210000000000001</v>
      </c>
    </row>
    <row r="9024" spans="47:47" x14ac:dyDescent="0.2">
      <c r="AU9024" s="201">
        <v>0.9022</v>
      </c>
    </row>
    <row r="9025" spans="47:47" x14ac:dyDescent="0.2">
      <c r="AU9025" s="201">
        <v>0.90229999999999999</v>
      </c>
    </row>
    <row r="9026" spans="47:47" x14ac:dyDescent="0.2">
      <c r="AU9026" s="201">
        <v>0.90239999999999998</v>
      </c>
    </row>
    <row r="9027" spans="47:47" x14ac:dyDescent="0.2">
      <c r="AU9027" s="201">
        <v>0.90249999999999997</v>
      </c>
    </row>
    <row r="9028" spans="47:47" x14ac:dyDescent="0.2">
      <c r="AU9028" s="201">
        <v>0.90259999999999996</v>
      </c>
    </row>
    <row r="9029" spans="47:47" x14ac:dyDescent="0.2">
      <c r="AU9029" s="201">
        <v>0.90269999999999995</v>
      </c>
    </row>
    <row r="9030" spans="47:47" x14ac:dyDescent="0.2">
      <c r="AU9030" s="201">
        <v>0.90280000000000005</v>
      </c>
    </row>
    <row r="9031" spans="47:47" x14ac:dyDescent="0.2">
      <c r="AU9031" s="201">
        <v>0.90290000000000004</v>
      </c>
    </row>
    <row r="9032" spans="47:47" x14ac:dyDescent="0.2">
      <c r="AU9032" s="201">
        <v>0.90300000000000002</v>
      </c>
    </row>
    <row r="9033" spans="47:47" x14ac:dyDescent="0.2">
      <c r="AU9033" s="201">
        <v>0.90310000000000001</v>
      </c>
    </row>
    <row r="9034" spans="47:47" x14ac:dyDescent="0.2">
      <c r="AU9034" s="201">
        <v>0.9032</v>
      </c>
    </row>
    <row r="9035" spans="47:47" x14ac:dyDescent="0.2">
      <c r="AU9035" s="201">
        <v>0.90329999999999999</v>
      </c>
    </row>
    <row r="9036" spans="47:47" x14ac:dyDescent="0.2">
      <c r="AU9036" s="201">
        <v>0.90339999999999998</v>
      </c>
    </row>
    <row r="9037" spans="47:47" x14ac:dyDescent="0.2">
      <c r="AU9037" s="201">
        <v>0.90349999999999997</v>
      </c>
    </row>
    <row r="9038" spans="47:47" x14ac:dyDescent="0.2">
      <c r="AU9038" s="201">
        <v>0.90359999999999996</v>
      </c>
    </row>
    <row r="9039" spans="47:47" x14ac:dyDescent="0.2">
      <c r="AU9039" s="201">
        <v>0.90369999999999995</v>
      </c>
    </row>
    <row r="9040" spans="47:47" x14ac:dyDescent="0.2">
      <c r="AU9040" s="201">
        <v>0.90380000000000005</v>
      </c>
    </row>
    <row r="9041" spans="47:47" x14ac:dyDescent="0.2">
      <c r="AU9041" s="201">
        <v>0.90390000000000004</v>
      </c>
    </row>
    <row r="9042" spans="47:47" x14ac:dyDescent="0.2">
      <c r="AU9042" s="201">
        <v>0.90400000000000003</v>
      </c>
    </row>
    <row r="9043" spans="47:47" x14ac:dyDescent="0.2">
      <c r="AU9043" s="201">
        <v>0.90410000000000001</v>
      </c>
    </row>
    <row r="9044" spans="47:47" x14ac:dyDescent="0.2">
      <c r="AU9044" s="201">
        <v>0.9042</v>
      </c>
    </row>
    <row r="9045" spans="47:47" x14ac:dyDescent="0.2">
      <c r="AU9045" s="201">
        <v>0.90429999999999999</v>
      </c>
    </row>
    <row r="9046" spans="47:47" x14ac:dyDescent="0.2">
      <c r="AU9046" s="201">
        <v>0.90439999999999998</v>
      </c>
    </row>
    <row r="9047" spans="47:47" x14ac:dyDescent="0.2">
      <c r="AU9047" s="201">
        <v>0.90449999999999997</v>
      </c>
    </row>
    <row r="9048" spans="47:47" x14ac:dyDescent="0.2">
      <c r="AU9048" s="201">
        <v>0.90459999999999996</v>
      </c>
    </row>
    <row r="9049" spans="47:47" x14ac:dyDescent="0.2">
      <c r="AU9049" s="201">
        <v>0.90469999999999995</v>
      </c>
    </row>
    <row r="9050" spans="47:47" x14ac:dyDescent="0.2">
      <c r="AU9050" s="201">
        <v>0.90480000000000005</v>
      </c>
    </row>
    <row r="9051" spans="47:47" x14ac:dyDescent="0.2">
      <c r="AU9051" s="201">
        <v>0.90490000000000004</v>
      </c>
    </row>
    <row r="9052" spans="47:47" x14ac:dyDescent="0.2">
      <c r="AU9052" s="201">
        <v>0.90500000000000003</v>
      </c>
    </row>
    <row r="9053" spans="47:47" x14ac:dyDescent="0.2">
      <c r="AU9053" s="201">
        <v>0.90510000000000002</v>
      </c>
    </row>
    <row r="9054" spans="47:47" x14ac:dyDescent="0.2">
      <c r="AU9054" s="201">
        <v>0.9052</v>
      </c>
    </row>
    <row r="9055" spans="47:47" x14ac:dyDescent="0.2">
      <c r="AU9055" s="201">
        <v>0.90529999999999999</v>
      </c>
    </row>
    <row r="9056" spans="47:47" x14ac:dyDescent="0.2">
      <c r="AU9056" s="201">
        <v>0.90539999999999998</v>
      </c>
    </row>
    <row r="9057" spans="47:47" x14ac:dyDescent="0.2">
      <c r="AU9057" s="201">
        <v>0.90549999999999997</v>
      </c>
    </row>
    <row r="9058" spans="47:47" x14ac:dyDescent="0.2">
      <c r="AU9058" s="201">
        <v>0.90559999999999996</v>
      </c>
    </row>
    <row r="9059" spans="47:47" x14ac:dyDescent="0.2">
      <c r="AU9059" s="201">
        <v>0.90569999999999995</v>
      </c>
    </row>
    <row r="9060" spans="47:47" x14ac:dyDescent="0.2">
      <c r="AU9060" s="201">
        <v>0.90580000000000005</v>
      </c>
    </row>
    <row r="9061" spans="47:47" x14ac:dyDescent="0.2">
      <c r="AU9061" s="201">
        <v>0.90590000000000004</v>
      </c>
    </row>
    <row r="9062" spans="47:47" x14ac:dyDescent="0.2">
      <c r="AU9062" s="201">
        <v>0.90600000000000003</v>
      </c>
    </row>
    <row r="9063" spans="47:47" x14ac:dyDescent="0.2">
      <c r="AU9063" s="201">
        <v>0.90610000000000002</v>
      </c>
    </row>
    <row r="9064" spans="47:47" x14ac:dyDescent="0.2">
      <c r="AU9064" s="201">
        <v>0.90620000000000001</v>
      </c>
    </row>
    <row r="9065" spans="47:47" x14ac:dyDescent="0.2">
      <c r="AU9065" s="201">
        <v>0.90629999999999999</v>
      </c>
    </row>
    <row r="9066" spans="47:47" x14ac:dyDescent="0.2">
      <c r="AU9066" s="201">
        <v>0.90639999999999998</v>
      </c>
    </row>
    <row r="9067" spans="47:47" x14ac:dyDescent="0.2">
      <c r="AU9067" s="201">
        <v>0.90649999999999997</v>
      </c>
    </row>
    <row r="9068" spans="47:47" x14ac:dyDescent="0.2">
      <c r="AU9068" s="201">
        <v>0.90659999999999996</v>
      </c>
    </row>
    <row r="9069" spans="47:47" x14ac:dyDescent="0.2">
      <c r="AU9069" s="201">
        <v>0.90669999999999995</v>
      </c>
    </row>
    <row r="9070" spans="47:47" x14ac:dyDescent="0.2">
      <c r="AU9070" s="201">
        <v>0.90680000000000005</v>
      </c>
    </row>
    <row r="9071" spans="47:47" x14ac:dyDescent="0.2">
      <c r="AU9071" s="201">
        <v>0.90690000000000004</v>
      </c>
    </row>
    <row r="9072" spans="47:47" x14ac:dyDescent="0.2">
      <c r="AU9072" s="201">
        <v>0.90700000000000003</v>
      </c>
    </row>
    <row r="9073" spans="47:47" x14ac:dyDescent="0.2">
      <c r="AU9073" s="201">
        <v>0.90710000000000002</v>
      </c>
    </row>
    <row r="9074" spans="47:47" x14ac:dyDescent="0.2">
      <c r="AU9074" s="201">
        <v>0.90720000000000001</v>
      </c>
    </row>
    <row r="9075" spans="47:47" x14ac:dyDescent="0.2">
      <c r="AU9075" s="201">
        <v>0.9073</v>
      </c>
    </row>
    <row r="9076" spans="47:47" x14ac:dyDescent="0.2">
      <c r="AU9076" s="201">
        <v>0.90739999999999998</v>
      </c>
    </row>
    <row r="9077" spans="47:47" x14ac:dyDescent="0.2">
      <c r="AU9077" s="201">
        <v>0.90749999999999997</v>
      </c>
    </row>
    <row r="9078" spans="47:47" x14ac:dyDescent="0.2">
      <c r="AU9078" s="201">
        <v>0.90759999999999996</v>
      </c>
    </row>
    <row r="9079" spans="47:47" x14ac:dyDescent="0.2">
      <c r="AU9079" s="201">
        <v>0.90769999999999995</v>
      </c>
    </row>
    <row r="9080" spans="47:47" x14ac:dyDescent="0.2">
      <c r="AU9080" s="201">
        <v>0.90780000000000005</v>
      </c>
    </row>
    <row r="9081" spans="47:47" x14ac:dyDescent="0.2">
      <c r="AU9081" s="201">
        <v>0.90790000000000004</v>
      </c>
    </row>
    <row r="9082" spans="47:47" x14ac:dyDescent="0.2">
      <c r="AU9082" s="201">
        <v>0.90800000000000003</v>
      </c>
    </row>
    <row r="9083" spans="47:47" x14ac:dyDescent="0.2">
      <c r="AU9083" s="201">
        <v>0.90810000000000002</v>
      </c>
    </row>
    <row r="9084" spans="47:47" x14ac:dyDescent="0.2">
      <c r="AU9084" s="201">
        <v>0.90820000000000001</v>
      </c>
    </row>
    <row r="9085" spans="47:47" x14ac:dyDescent="0.2">
      <c r="AU9085" s="201">
        <v>0.9083</v>
      </c>
    </row>
    <row r="9086" spans="47:47" x14ac:dyDescent="0.2">
      <c r="AU9086" s="201">
        <v>0.90839999999999999</v>
      </c>
    </row>
    <row r="9087" spans="47:47" x14ac:dyDescent="0.2">
      <c r="AU9087" s="201">
        <v>0.90849999999999997</v>
      </c>
    </row>
    <row r="9088" spans="47:47" x14ac:dyDescent="0.2">
      <c r="AU9088" s="201">
        <v>0.90859999999999996</v>
      </c>
    </row>
    <row r="9089" spans="47:47" x14ac:dyDescent="0.2">
      <c r="AU9089" s="201">
        <v>0.90869999999999995</v>
      </c>
    </row>
    <row r="9090" spans="47:47" x14ac:dyDescent="0.2">
      <c r="AU9090" s="201">
        <v>0.90880000000000005</v>
      </c>
    </row>
    <row r="9091" spans="47:47" x14ac:dyDescent="0.2">
      <c r="AU9091" s="201">
        <v>0.90890000000000004</v>
      </c>
    </row>
    <row r="9092" spans="47:47" x14ac:dyDescent="0.2">
      <c r="AU9092" s="201">
        <v>0.90900000000000003</v>
      </c>
    </row>
    <row r="9093" spans="47:47" x14ac:dyDescent="0.2">
      <c r="AU9093" s="201">
        <v>0.90910000000000002</v>
      </c>
    </row>
    <row r="9094" spans="47:47" x14ac:dyDescent="0.2">
      <c r="AU9094" s="201">
        <v>0.90920000000000001</v>
      </c>
    </row>
    <row r="9095" spans="47:47" x14ac:dyDescent="0.2">
      <c r="AU9095" s="201">
        <v>0.9093</v>
      </c>
    </row>
    <row r="9096" spans="47:47" x14ac:dyDescent="0.2">
      <c r="AU9096" s="201">
        <v>0.90939999999999999</v>
      </c>
    </row>
    <row r="9097" spans="47:47" x14ac:dyDescent="0.2">
      <c r="AU9097" s="201">
        <v>0.90949999999999998</v>
      </c>
    </row>
    <row r="9098" spans="47:47" x14ac:dyDescent="0.2">
      <c r="AU9098" s="201">
        <v>0.90959999999999996</v>
      </c>
    </row>
    <row r="9099" spans="47:47" x14ac:dyDescent="0.2">
      <c r="AU9099" s="201">
        <v>0.90969999999999995</v>
      </c>
    </row>
    <row r="9100" spans="47:47" x14ac:dyDescent="0.2">
      <c r="AU9100" s="201">
        <v>0.90980000000000005</v>
      </c>
    </row>
    <row r="9101" spans="47:47" x14ac:dyDescent="0.2">
      <c r="AU9101" s="201">
        <v>0.90990000000000004</v>
      </c>
    </row>
    <row r="9102" spans="47:47" x14ac:dyDescent="0.2">
      <c r="AU9102" s="201">
        <v>0.91</v>
      </c>
    </row>
    <row r="9103" spans="47:47" x14ac:dyDescent="0.2">
      <c r="AU9103" s="201">
        <v>0.91010000000000002</v>
      </c>
    </row>
    <row r="9104" spans="47:47" x14ac:dyDescent="0.2">
      <c r="AU9104" s="201">
        <v>0.91020000000000001</v>
      </c>
    </row>
    <row r="9105" spans="47:47" x14ac:dyDescent="0.2">
      <c r="AU9105" s="201">
        <v>0.9103</v>
      </c>
    </row>
    <row r="9106" spans="47:47" x14ac:dyDescent="0.2">
      <c r="AU9106" s="201">
        <v>0.91039999999999999</v>
      </c>
    </row>
    <row r="9107" spans="47:47" x14ac:dyDescent="0.2">
      <c r="AU9107" s="201">
        <v>0.91049999999999998</v>
      </c>
    </row>
    <row r="9108" spans="47:47" x14ac:dyDescent="0.2">
      <c r="AU9108" s="201">
        <v>0.91059999999999997</v>
      </c>
    </row>
    <row r="9109" spans="47:47" x14ac:dyDescent="0.2">
      <c r="AU9109" s="201">
        <v>0.91069999999999995</v>
      </c>
    </row>
    <row r="9110" spans="47:47" x14ac:dyDescent="0.2">
      <c r="AU9110" s="201">
        <v>0.91080000000000005</v>
      </c>
    </row>
    <row r="9111" spans="47:47" x14ac:dyDescent="0.2">
      <c r="AU9111" s="201">
        <v>0.91090000000000004</v>
      </c>
    </row>
    <row r="9112" spans="47:47" x14ac:dyDescent="0.2">
      <c r="AU9112" s="201">
        <v>0.91100000000000003</v>
      </c>
    </row>
    <row r="9113" spans="47:47" x14ac:dyDescent="0.2">
      <c r="AU9113" s="201">
        <v>0.91110000000000002</v>
      </c>
    </row>
    <row r="9114" spans="47:47" x14ac:dyDescent="0.2">
      <c r="AU9114" s="201">
        <v>0.91120000000000001</v>
      </c>
    </row>
    <row r="9115" spans="47:47" x14ac:dyDescent="0.2">
      <c r="AU9115" s="201">
        <v>0.9113</v>
      </c>
    </row>
    <row r="9116" spans="47:47" x14ac:dyDescent="0.2">
      <c r="AU9116" s="201">
        <v>0.91139999999999999</v>
      </c>
    </row>
    <row r="9117" spans="47:47" x14ac:dyDescent="0.2">
      <c r="AU9117" s="201">
        <v>0.91149999999999998</v>
      </c>
    </row>
    <row r="9118" spans="47:47" x14ac:dyDescent="0.2">
      <c r="AU9118" s="201">
        <v>0.91159999999999997</v>
      </c>
    </row>
    <row r="9119" spans="47:47" x14ac:dyDescent="0.2">
      <c r="AU9119" s="201">
        <v>0.91169999999999995</v>
      </c>
    </row>
    <row r="9120" spans="47:47" x14ac:dyDescent="0.2">
      <c r="AU9120" s="201">
        <v>0.91180000000000005</v>
      </c>
    </row>
    <row r="9121" spans="47:47" x14ac:dyDescent="0.2">
      <c r="AU9121" s="201">
        <v>0.91190000000000004</v>
      </c>
    </row>
    <row r="9122" spans="47:47" x14ac:dyDescent="0.2">
      <c r="AU9122" s="201">
        <v>0.91200000000000003</v>
      </c>
    </row>
    <row r="9123" spans="47:47" x14ac:dyDescent="0.2">
      <c r="AU9123" s="201">
        <v>0.91210000000000002</v>
      </c>
    </row>
    <row r="9124" spans="47:47" x14ac:dyDescent="0.2">
      <c r="AU9124" s="201">
        <v>0.91220000000000001</v>
      </c>
    </row>
    <row r="9125" spans="47:47" x14ac:dyDescent="0.2">
      <c r="AU9125" s="201">
        <v>0.9123</v>
      </c>
    </row>
    <row r="9126" spans="47:47" x14ac:dyDescent="0.2">
      <c r="AU9126" s="201">
        <v>0.91239999999999999</v>
      </c>
    </row>
    <row r="9127" spans="47:47" x14ac:dyDescent="0.2">
      <c r="AU9127" s="201">
        <v>0.91249999999999998</v>
      </c>
    </row>
    <row r="9128" spans="47:47" x14ac:dyDescent="0.2">
      <c r="AU9128" s="201">
        <v>0.91259999999999997</v>
      </c>
    </row>
    <row r="9129" spans="47:47" x14ac:dyDescent="0.2">
      <c r="AU9129" s="201">
        <v>0.91269999999999996</v>
      </c>
    </row>
    <row r="9130" spans="47:47" x14ac:dyDescent="0.2">
      <c r="AU9130" s="201">
        <v>0.91279999999999994</v>
      </c>
    </row>
    <row r="9131" spans="47:47" x14ac:dyDescent="0.2">
      <c r="AU9131" s="201">
        <v>0.91290000000000004</v>
      </c>
    </row>
    <row r="9132" spans="47:47" x14ac:dyDescent="0.2">
      <c r="AU9132" s="201">
        <v>0.91300000000000003</v>
      </c>
    </row>
    <row r="9133" spans="47:47" x14ac:dyDescent="0.2">
      <c r="AU9133" s="201">
        <v>0.91310000000000002</v>
      </c>
    </row>
    <row r="9134" spans="47:47" x14ac:dyDescent="0.2">
      <c r="AU9134" s="201">
        <v>0.91320000000000001</v>
      </c>
    </row>
    <row r="9135" spans="47:47" x14ac:dyDescent="0.2">
      <c r="AU9135" s="201">
        <v>0.9133</v>
      </c>
    </row>
    <row r="9136" spans="47:47" x14ac:dyDescent="0.2">
      <c r="AU9136" s="201">
        <v>0.91339999999999999</v>
      </c>
    </row>
    <row r="9137" spans="47:47" x14ac:dyDescent="0.2">
      <c r="AU9137" s="201">
        <v>0.91349999999999998</v>
      </c>
    </row>
    <row r="9138" spans="47:47" x14ac:dyDescent="0.2">
      <c r="AU9138" s="201">
        <v>0.91359999999999997</v>
      </c>
    </row>
    <row r="9139" spans="47:47" x14ac:dyDescent="0.2">
      <c r="AU9139" s="201">
        <v>0.91369999999999996</v>
      </c>
    </row>
    <row r="9140" spans="47:47" x14ac:dyDescent="0.2">
      <c r="AU9140" s="201">
        <v>0.91379999999999995</v>
      </c>
    </row>
    <row r="9141" spans="47:47" x14ac:dyDescent="0.2">
      <c r="AU9141" s="201">
        <v>0.91390000000000005</v>
      </c>
    </row>
    <row r="9142" spans="47:47" x14ac:dyDescent="0.2">
      <c r="AU9142" s="201">
        <v>0.91400000000000003</v>
      </c>
    </row>
    <row r="9143" spans="47:47" x14ac:dyDescent="0.2">
      <c r="AU9143" s="201">
        <v>0.91410000000000002</v>
      </c>
    </row>
    <row r="9144" spans="47:47" x14ac:dyDescent="0.2">
      <c r="AU9144" s="201">
        <v>0.91420000000000001</v>
      </c>
    </row>
    <row r="9145" spans="47:47" x14ac:dyDescent="0.2">
      <c r="AU9145" s="201">
        <v>0.9143</v>
      </c>
    </row>
    <row r="9146" spans="47:47" x14ac:dyDescent="0.2">
      <c r="AU9146" s="201">
        <v>0.91439999999999999</v>
      </c>
    </row>
    <row r="9147" spans="47:47" x14ac:dyDescent="0.2">
      <c r="AU9147" s="201">
        <v>0.91449999999999998</v>
      </c>
    </row>
    <row r="9148" spans="47:47" x14ac:dyDescent="0.2">
      <c r="AU9148" s="201">
        <v>0.91459999999999997</v>
      </c>
    </row>
    <row r="9149" spans="47:47" x14ac:dyDescent="0.2">
      <c r="AU9149" s="201">
        <v>0.91469999999999996</v>
      </c>
    </row>
    <row r="9150" spans="47:47" x14ac:dyDescent="0.2">
      <c r="AU9150" s="201">
        <v>0.91479999999999995</v>
      </c>
    </row>
    <row r="9151" spans="47:47" x14ac:dyDescent="0.2">
      <c r="AU9151" s="201">
        <v>0.91490000000000005</v>
      </c>
    </row>
    <row r="9152" spans="47:47" x14ac:dyDescent="0.2">
      <c r="AU9152" s="201">
        <v>0.91500000000000004</v>
      </c>
    </row>
    <row r="9153" spans="47:47" x14ac:dyDescent="0.2">
      <c r="AU9153" s="201">
        <v>0.91510000000000002</v>
      </c>
    </row>
    <row r="9154" spans="47:47" x14ac:dyDescent="0.2">
      <c r="AU9154" s="201">
        <v>0.91520000000000001</v>
      </c>
    </row>
    <row r="9155" spans="47:47" x14ac:dyDescent="0.2">
      <c r="AU9155" s="201">
        <v>0.9153</v>
      </c>
    </row>
    <row r="9156" spans="47:47" x14ac:dyDescent="0.2">
      <c r="AU9156" s="201">
        <v>0.91539999999999999</v>
      </c>
    </row>
    <row r="9157" spans="47:47" x14ac:dyDescent="0.2">
      <c r="AU9157" s="201">
        <v>0.91549999999999998</v>
      </c>
    </row>
    <row r="9158" spans="47:47" x14ac:dyDescent="0.2">
      <c r="AU9158" s="201">
        <v>0.91559999999999997</v>
      </c>
    </row>
    <row r="9159" spans="47:47" x14ac:dyDescent="0.2">
      <c r="AU9159" s="201">
        <v>0.91569999999999996</v>
      </c>
    </row>
    <row r="9160" spans="47:47" x14ac:dyDescent="0.2">
      <c r="AU9160" s="201">
        <v>0.91579999999999995</v>
      </c>
    </row>
    <row r="9161" spans="47:47" x14ac:dyDescent="0.2">
      <c r="AU9161" s="201">
        <v>0.91590000000000005</v>
      </c>
    </row>
    <row r="9162" spans="47:47" x14ac:dyDescent="0.2">
      <c r="AU9162" s="201">
        <v>0.91600000000000004</v>
      </c>
    </row>
    <row r="9163" spans="47:47" x14ac:dyDescent="0.2">
      <c r="AU9163" s="201">
        <v>0.91610000000000003</v>
      </c>
    </row>
    <row r="9164" spans="47:47" x14ac:dyDescent="0.2">
      <c r="AU9164" s="201">
        <v>0.91620000000000001</v>
      </c>
    </row>
    <row r="9165" spans="47:47" x14ac:dyDescent="0.2">
      <c r="AU9165" s="201">
        <v>0.9163</v>
      </c>
    </row>
    <row r="9166" spans="47:47" x14ac:dyDescent="0.2">
      <c r="AU9166" s="201">
        <v>0.91639999999999999</v>
      </c>
    </row>
    <row r="9167" spans="47:47" x14ac:dyDescent="0.2">
      <c r="AU9167" s="201">
        <v>0.91649999999999998</v>
      </c>
    </row>
    <row r="9168" spans="47:47" x14ac:dyDescent="0.2">
      <c r="AU9168" s="201">
        <v>0.91659999999999997</v>
      </c>
    </row>
    <row r="9169" spans="47:47" x14ac:dyDescent="0.2">
      <c r="AU9169" s="201">
        <v>0.91669999999999996</v>
      </c>
    </row>
    <row r="9170" spans="47:47" x14ac:dyDescent="0.2">
      <c r="AU9170" s="201">
        <v>0.91679999999999995</v>
      </c>
    </row>
    <row r="9171" spans="47:47" x14ac:dyDescent="0.2">
      <c r="AU9171" s="201">
        <v>0.91690000000000005</v>
      </c>
    </row>
    <row r="9172" spans="47:47" x14ac:dyDescent="0.2">
      <c r="AU9172" s="201">
        <v>0.91700000000000004</v>
      </c>
    </row>
    <row r="9173" spans="47:47" x14ac:dyDescent="0.2">
      <c r="AU9173" s="201">
        <v>0.91710000000000003</v>
      </c>
    </row>
    <row r="9174" spans="47:47" x14ac:dyDescent="0.2">
      <c r="AU9174" s="201">
        <v>0.91720000000000002</v>
      </c>
    </row>
    <row r="9175" spans="47:47" x14ac:dyDescent="0.2">
      <c r="AU9175" s="201">
        <v>0.9173</v>
      </c>
    </row>
    <row r="9176" spans="47:47" x14ac:dyDescent="0.2">
      <c r="AU9176" s="201">
        <v>0.91739999999999999</v>
      </c>
    </row>
    <row r="9177" spans="47:47" x14ac:dyDescent="0.2">
      <c r="AU9177" s="201">
        <v>0.91749999999999998</v>
      </c>
    </row>
    <row r="9178" spans="47:47" x14ac:dyDescent="0.2">
      <c r="AU9178" s="201">
        <v>0.91759999999999997</v>
      </c>
    </row>
    <row r="9179" spans="47:47" x14ac:dyDescent="0.2">
      <c r="AU9179" s="201">
        <v>0.91769999999999996</v>
      </c>
    </row>
    <row r="9180" spans="47:47" x14ac:dyDescent="0.2">
      <c r="AU9180" s="201">
        <v>0.91779999999999995</v>
      </c>
    </row>
    <row r="9181" spans="47:47" x14ac:dyDescent="0.2">
      <c r="AU9181" s="201">
        <v>0.91790000000000005</v>
      </c>
    </row>
    <row r="9182" spans="47:47" x14ac:dyDescent="0.2">
      <c r="AU9182" s="201">
        <v>0.91800000000000004</v>
      </c>
    </row>
    <row r="9183" spans="47:47" x14ac:dyDescent="0.2">
      <c r="AU9183" s="201">
        <v>0.91810000000000003</v>
      </c>
    </row>
    <row r="9184" spans="47:47" x14ac:dyDescent="0.2">
      <c r="AU9184" s="201">
        <v>0.91820000000000002</v>
      </c>
    </row>
    <row r="9185" spans="47:47" x14ac:dyDescent="0.2">
      <c r="AU9185" s="201">
        <v>0.91830000000000001</v>
      </c>
    </row>
    <row r="9186" spans="47:47" x14ac:dyDescent="0.2">
      <c r="AU9186" s="201">
        <v>0.91839999999999999</v>
      </c>
    </row>
    <row r="9187" spans="47:47" x14ac:dyDescent="0.2">
      <c r="AU9187" s="201">
        <v>0.91849999999999998</v>
      </c>
    </row>
    <row r="9188" spans="47:47" x14ac:dyDescent="0.2">
      <c r="AU9188" s="201">
        <v>0.91859999999999997</v>
      </c>
    </row>
    <row r="9189" spans="47:47" x14ac:dyDescent="0.2">
      <c r="AU9189" s="201">
        <v>0.91869999999999996</v>
      </c>
    </row>
    <row r="9190" spans="47:47" x14ac:dyDescent="0.2">
      <c r="AU9190" s="201">
        <v>0.91879999999999995</v>
      </c>
    </row>
    <row r="9191" spans="47:47" x14ac:dyDescent="0.2">
      <c r="AU9191" s="201">
        <v>0.91890000000000005</v>
      </c>
    </row>
    <row r="9192" spans="47:47" x14ac:dyDescent="0.2">
      <c r="AU9192" s="201">
        <v>0.91900000000000004</v>
      </c>
    </row>
    <row r="9193" spans="47:47" x14ac:dyDescent="0.2">
      <c r="AU9193" s="201">
        <v>0.91910000000000003</v>
      </c>
    </row>
    <row r="9194" spans="47:47" x14ac:dyDescent="0.2">
      <c r="AU9194" s="201">
        <v>0.91920000000000002</v>
      </c>
    </row>
    <row r="9195" spans="47:47" x14ac:dyDescent="0.2">
      <c r="AU9195" s="201">
        <v>0.91930000000000001</v>
      </c>
    </row>
    <row r="9196" spans="47:47" x14ac:dyDescent="0.2">
      <c r="AU9196" s="201">
        <v>0.9194</v>
      </c>
    </row>
    <row r="9197" spans="47:47" x14ac:dyDescent="0.2">
      <c r="AU9197" s="201">
        <v>0.91949999999999998</v>
      </c>
    </row>
    <row r="9198" spans="47:47" x14ac:dyDescent="0.2">
      <c r="AU9198" s="201">
        <v>0.91959999999999997</v>
      </c>
    </row>
    <row r="9199" spans="47:47" x14ac:dyDescent="0.2">
      <c r="AU9199" s="201">
        <v>0.91969999999999996</v>
      </c>
    </row>
    <row r="9200" spans="47:47" x14ac:dyDescent="0.2">
      <c r="AU9200" s="201">
        <v>0.91979999999999995</v>
      </c>
    </row>
    <row r="9201" spans="47:47" x14ac:dyDescent="0.2">
      <c r="AU9201" s="201">
        <v>0.91990000000000005</v>
      </c>
    </row>
    <row r="9202" spans="47:47" x14ac:dyDescent="0.2">
      <c r="AU9202" s="201">
        <v>0.92</v>
      </c>
    </row>
    <row r="9203" spans="47:47" x14ac:dyDescent="0.2">
      <c r="AU9203" s="201">
        <v>0.92010000000000003</v>
      </c>
    </row>
    <row r="9204" spans="47:47" x14ac:dyDescent="0.2">
      <c r="AU9204" s="201">
        <v>0.92020000000000002</v>
      </c>
    </row>
    <row r="9205" spans="47:47" x14ac:dyDescent="0.2">
      <c r="AU9205" s="201">
        <v>0.92030000000000001</v>
      </c>
    </row>
    <row r="9206" spans="47:47" x14ac:dyDescent="0.2">
      <c r="AU9206" s="201">
        <v>0.9204</v>
      </c>
    </row>
    <row r="9207" spans="47:47" x14ac:dyDescent="0.2">
      <c r="AU9207" s="201">
        <v>0.92049999999999998</v>
      </c>
    </row>
    <row r="9208" spans="47:47" x14ac:dyDescent="0.2">
      <c r="AU9208" s="201">
        <v>0.92059999999999997</v>
      </c>
    </row>
    <row r="9209" spans="47:47" x14ac:dyDescent="0.2">
      <c r="AU9209" s="201">
        <v>0.92069999999999996</v>
      </c>
    </row>
    <row r="9210" spans="47:47" x14ac:dyDescent="0.2">
      <c r="AU9210" s="201">
        <v>0.92079999999999995</v>
      </c>
    </row>
    <row r="9211" spans="47:47" x14ac:dyDescent="0.2">
      <c r="AU9211" s="201">
        <v>0.92090000000000005</v>
      </c>
    </row>
    <row r="9212" spans="47:47" x14ac:dyDescent="0.2">
      <c r="AU9212" s="201">
        <v>0.92100000000000004</v>
      </c>
    </row>
    <row r="9213" spans="47:47" x14ac:dyDescent="0.2">
      <c r="AU9213" s="201">
        <v>0.92110000000000003</v>
      </c>
    </row>
    <row r="9214" spans="47:47" x14ac:dyDescent="0.2">
      <c r="AU9214" s="201">
        <v>0.92120000000000002</v>
      </c>
    </row>
    <row r="9215" spans="47:47" x14ac:dyDescent="0.2">
      <c r="AU9215" s="201">
        <v>0.92130000000000001</v>
      </c>
    </row>
    <row r="9216" spans="47:47" x14ac:dyDescent="0.2">
      <c r="AU9216" s="201">
        <v>0.9214</v>
      </c>
    </row>
    <row r="9217" spans="47:47" x14ac:dyDescent="0.2">
      <c r="AU9217" s="201">
        <v>0.92149999999999999</v>
      </c>
    </row>
    <row r="9218" spans="47:47" x14ac:dyDescent="0.2">
      <c r="AU9218" s="201">
        <v>0.92159999999999997</v>
      </c>
    </row>
    <row r="9219" spans="47:47" x14ac:dyDescent="0.2">
      <c r="AU9219" s="201">
        <v>0.92169999999999996</v>
      </c>
    </row>
    <row r="9220" spans="47:47" x14ac:dyDescent="0.2">
      <c r="AU9220" s="201">
        <v>0.92179999999999995</v>
      </c>
    </row>
    <row r="9221" spans="47:47" x14ac:dyDescent="0.2">
      <c r="AU9221" s="201">
        <v>0.92190000000000005</v>
      </c>
    </row>
    <row r="9222" spans="47:47" x14ac:dyDescent="0.2">
      <c r="AU9222" s="201">
        <v>0.92200000000000004</v>
      </c>
    </row>
    <row r="9223" spans="47:47" x14ac:dyDescent="0.2">
      <c r="AU9223" s="201">
        <v>0.92210000000000003</v>
      </c>
    </row>
    <row r="9224" spans="47:47" x14ac:dyDescent="0.2">
      <c r="AU9224" s="201">
        <v>0.92220000000000002</v>
      </c>
    </row>
    <row r="9225" spans="47:47" x14ac:dyDescent="0.2">
      <c r="AU9225" s="201">
        <v>0.92230000000000001</v>
      </c>
    </row>
    <row r="9226" spans="47:47" x14ac:dyDescent="0.2">
      <c r="AU9226" s="201">
        <v>0.9224</v>
      </c>
    </row>
    <row r="9227" spans="47:47" x14ac:dyDescent="0.2">
      <c r="AU9227" s="201">
        <v>0.92249999999999999</v>
      </c>
    </row>
    <row r="9228" spans="47:47" x14ac:dyDescent="0.2">
      <c r="AU9228" s="201">
        <v>0.92259999999999998</v>
      </c>
    </row>
    <row r="9229" spans="47:47" x14ac:dyDescent="0.2">
      <c r="AU9229" s="201">
        <v>0.92269999999999996</v>
      </c>
    </row>
    <row r="9230" spans="47:47" x14ac:dyDescent="0.2">
      <c r="AU9230" s="201">
        <v>0.92279999999999995</v>
      </c>
    </row>
    <row r="9231" spans="47:47" x14ac:dyDescent="0.2">
      <c r="AU9231" s="201">
        <v>0.92290000000000005</v>
      </c>
    </row>
    <row r="9232" spans="47:47" x14ac:dyDescent="0.2">
      <c r="AU9232" s="201">
        <v>0.92300000000000004</v>
      </c>
    </row>
    <row r="9233" spans="47:47" x14ac:dyDescent="0.2">
      <c r="AU9233" s="201">
        <v>0.92310000000000003</v>
      </c>
    </row>
    <row r="9234" spans="47:47" x14ac:dyDescent="0.2">
      <c r="AU9234" s="201">
        <v>0.92320000000000002</v>
      </c>
    </row>
    <row r="9235" spans="47:47" x14ac:dyDescent="0.2">
      <c r="AU9235" s="201">
        <v>0.92330000000000001</v>
      </c>
    </row>
    <row r="9236" spans="47:47" x14ac:dyDescent="0.2">
      <c r="AU9236" s="201">
        <v>0.9234</v>
      </c>
    </row>
    <row r="9237" spans="47:47" x14ac:dyDescent="0.2">
      <c r="AU9237" s="201">
        <v>0.92349999999999999</v>
      </c>
    </row>
    <row r="9238" spans="47:47" x14ac:dyDescent="0.2">
      <c r="AU9238" s="201">
        <v>0.92359999999999998</v>
      </c>
    </row>
    <row r="9239" spans="47:47" x14ac:dyDescent="0.2">
      <c r="AU9239" s="201">
        <v>0.92369999999999997</v>
      </c>
    </row>
    <row r="9240" spans="47:47" x14ac:dyDescent="0.2">
      <c r="AU9240" s="201">
        <v>0.92379999999999995</v>
      </c>
    </row>
    <row r="9241" spans="47:47" x14ac:dyDescent="0.2">
      <c r="AU9241" s="201">
        <v>0.92390000000000005</v>
      </c>
    </row>
    <row r="9242" spans="47:47" x14ac:dyDescent="0.2">
      <c r="AU9242" s="201">
        <v>0.92400000000000004</v>
      </c>
    </row>
    <row r="9243" spans="47:47" x14ac:dyDescent="0.2">
      <c r="AU9243" s="201">
        <v>0.92410000000000003</v>
      </c>
    </row>
    <row r="9244" spans="47:47" x14ac:dyDescent="0.2">
      <c r="AU9244" s="201">
        <v>0.92420000000000002</v>
      </c>
    </row>
    <row r="9245" spans="47:47" x14ac:dyDescent="0.2">
      <c r="AU9245" s="201">
        <v>0.92430000000000001</v>
      </c>
    </row>
    <row r="9246" spans="47:47" x14ac:dyDescent="0.2">
      <c r="AU9246" s="201">
        <v>0.9244</v>
      </c>
    </row>
    <row r="9247" spans="47:47" x14ac:dyDescent="0.2">
      <c r="AU9247" s="201">
        <v>0.92449999999999999</v>
      </c>
    </row>
    <row r="9248" spans="47:47" x14ac:dyDescent="0.2">
      <c r="AU9248" s="201">
        <v>0.92459999999999998</v>
      </c>
    </row>
    <row r="9249" spans="47:47" x14ac:dyDescent="0.2">
      <c r="AU9249" s="201">
        <v>0.92469999999999997</v>
      </c>
    </row>
    <row r="9250" spans="47:47" x14ac:dyDescent="0.2">
      <c r="AU9250" s="201">
        <v>0.92479999999999996</v>
      </c>
    </row>
    <row r="9251" spans="47:47" x14ac:dyDescent="0.2">
      <c r="AU9251" s="201">
        <v>0.92490000000000006</v>
      </c>
    </row>
    <row r="9252" spans="47:47" x14ac:dyDescent="0.2">
      <c r="AU9252" s="201">
        <v>0.92500000000000004</v>
      </c>
    </row>
    <row r="9253" spans="47:47" x14ac:dyDescent="0.2">
      <c r="AU9253" s="201">
        <v>0.92510000000000003</v>
      </c>
    </row>
    <row r="9254" spans="47:47" x14ac:dyDescent="0.2">
      <c r="AU9254" s="201">
        <v>0.92520000000000002</v>
      </c>
    </row>
    <row r="9255" spans="47:47" x14ac:dyDescent="0.2">
      <c r="AU9255" s="201">
        <v>0.92530000000000001</v>
      </c>
    </row>
    <row r="9256" spans="47:47" x14ac:dyDescent="0.2">
      <c r="AU9256" s="201">
        <v>0.9254</v>
      </c>
    </row>
    <row r="9257" spans="47:47" x14ac:dyDescent="0.2">
      <c r="AU9257" s="201">
        <v>0.92549999999999999</v>
      </c>
    </row>
    <row r="9258" spans="47:47" x14ac:dyDescent="0.2">
      <c r="AU9258" s="201">
        <v>0.92559999999999998</v>
      </c>
    </row>
    <row r="9259" spans="47:47" x14ac:dyDescent="0.2">
      <c r="AU9259" s="201">
        <v>0.92569999999999997</v>
      </c>
    </row>
    <row r="9260" spans="47:47" x14ac:dyDescent="0.2">
      <c r="AU9260" s="201">
        <v>0.92579999999999996</v>
      </c>
    </row>
    <row r="9261" spans="47:47" x14ac:dyDescent="0.2">
      <c r="AU9261" s="201">
        <v>0.92589999999999995</v>
      </c>
    </row>
    <row r="9262" spans="47:47" x14ac:dyDescent="0.2">
      <c r="AU9262" s="201">
        <v>0.92600000000000005</v>
      </c>
    </row>
    <row r="9263" spans="47:47" x14ac:dyDescent="0.2">
      <c r="AU9263" s="201">
        <v>0.92610000000000003</v>
      </c>
    </row>
    <row r="9264" spans="47:47" x14ac:dyDescent="0.2">
      <c r="AU9264" s="201">
        <v>0.92620000000000002</v>
      </c>
    </row>
    <row r="9265" spans="47:47" x14ac:dyDescent="0.2">
      <c r="AU9265" s="201">
        <v>0.92630000000000001</v>
      </c>
    </row>
    <row r="9266" spans="47:47" x14ac:dyDescent="0.2">
      <c r="AU9266" s="201">
        <v>0.9264</v>
      </c>
    </row>
    <row r="9267" spans="47:47" x14ac:dyDescent="0.2">
      <c r="AU9267" s="201">
        <v>0.92649999999999999</v>
      </c>
    </row>
    <row r="9268" spans="47:47" x14ac:dyDescent="0.2">
      <c r="AU9268" s="201">
        <v>0.92659999999999998</v>
      </c>
    </row>
    <row r="9269" spans="47:47" x14ac:dyDescent="0.2">
      <c r="AU9269" s="201">
        <v>0.92669999999999997</v>
      </c>
    </row>
    <row r="9270" spans="47:47" x14ac:dyDescent="0.2">
      <c r="AU9270" s="201">
        <v>0.92679999999999996</v>
      </c>
    </row>
    <row r="9271" spans="47:47" x14ac:dyDescent="0.2">
      <c r="AU9271" s="201">
        <v>0.92689999999999995</v>
      </c>
    </row>
    <row r="9272" spans="47:47" x14ac:dyDescent="0.2">
      <c r="AU9272" s="201">
        <v>0.92700000000000005</v>
      </c>
    </row>
    <row r="9273" spans="47:47" x14ac:dyDescent="0.2">
      <c r="AU9273" s="201">
        <v>0.92710000000000004</v>
      </c>
    </row>
    <row r="9274" spans="47:47" x14ac:dyDescent="0.2">
      <c r="AU9274" s="201">
        <v>0.92720000000000002</v>
      </c>
    </row>
    <row r="9275" spans="47:47" x14ac:dyDescent="0.2">
      <c r="AU9275" s="201">
        <v>0.92730000000000001</v>
      </c>
    </row>
    <row r="9276" spans="47:47" x14ac:dyDescent="0.2">
      <c r="AU9276" s="201">
        <v>0.9274</v>
      </c>
    </row>
    <row r="9277" spans="47:47" x14ac:dyDescent="0.2">
      <c r="AU9277" s="201">
        <v>0.92749999999999999</v>
      </c>
    </row>
    <row r="9278" spans="47:47" x14ac:dyDescent="0.2">
      <c r="AU9278" s="201">
        <v>0.92759999999999998</v>
      </c>
    </row>
    <row r="9279" spans="47:47" x14ac:dyDescent="0.2">
      <c r="AU9279" s="201">
        <v>0.92769999999999997</v>
      </c>
    </row>
    <row r="9280" spans="47:47" x14ac:dyDescent="0.2">
      <c r="AU9280" s="201">
        <v>0.92779999999999996</v>
      </c>
    </row>
    <row r="9281" spans="47:47" x14ac:dyDescent="0.2">
      <c r="AU9281" s="201">
        <v>0.92789999999999995</v>
      </c>
    </row>
    <row r="9282" spans="47:47" x14ac:dyDescent="0.2">
      <c r="AU9282" s="201">
        <v>0.92800000000000005</v>
      </c>
    </row>
    <row r="9283" spans="47:47" x14ac:dyDescent="0.2">
      <c r="AU9283" s="201">
        <v>0.92810000000000004</v>
      </c>
    </row>
    <row r="9284" spans="47:47" x14ac:dyDescent="0.2">
      <c r="AU9284" s="201">
        <v>0.92820000000000003</v>
      </c>
    </row>
    <row r="9285" spans="47:47" x14ac:dyDescent="0.2">
      <c r="AU9285" s="201">
        <v>0.92830000000000001</v>
      </c>
    </row>
    <row r="9286" spans="47:47" x14ac:dyDescent="0.2">
      <c r="AU9286" s="201">
        <v>0.9284</v>
      </c>
    </row>
    <row r="9287" spans="47:47" x14ac:dyDescent="0.2">
      <c r="AU9287" s="201">
        <v>0.92849999999999999</v>
      </c>
    </row>
    <row r="9288" spans="47:47" x14ac:dyDescent="0.2">
      <c r="AU9288" s="201">
        <v>0.92859999999999998</v>
      </c>
    </row>
    <row r="9289" spans="47:47" x14ac:dyDescent="0.2">
      <c r="AU9289" s="201">
        <v>0.92869999999999997</v>
      </c>
    </row>
    <row r="9290" spans="47:47" x14ac:dyDescent="0.2">
      <c r="AU9290" s="201">
        <v>0.92879999999999996</v>
      </c>
    </row>
    <row r="9291" spans="47:47" x14ac:dyDescent="0.2">
      <c r="AU9291" s="201">
        <v>0.92889999999999995</v>
      </c>
    </row>
    <row r="9292" spans="47:47" x14ac:dyDescent="0.2">
      <c r="AU9292" s="201">
        <v>0.92900000000000005</v>
      </c>
    </row>
    <row r="9293" spans="47:47" x14ac:dyDescent="0.2">
      <c r="AU9293" s="201">
        <v>0.92910000000000004</v>
      </c>
    </row>
    <row r="9294" spans="47:47" x14ac:dyDescent="0.2">
      <c r="AU9294" s="201">
        <v>0.92920000000000003</v>
      </c>
    </row>
    <row r="9295" spans="47:47" x14ac:dyDescent="0.2">
      <c r="AU9295" s="201">
        <v>0.92930000000000001</v>
      </c>
    </row>
    <row r="9296" spans="47:47" x14ac:dyDescent="0.2">
      <c r="AU9296" s="201">
        <v>0.9294</v>
      </c>
    </row>
    <row r="9297" spans="47:47" x14ac:dyDescent="0.2">
      <c r="AU9297" s="201">
        <v>0.92949999999999999</v>
      </c>
    </row>
    <row r="9298" spans="47:47" x14ac:dyDescent="0.2">
      <c r="AU9298" s="201">
        <v>0.92959999999999998</v>
      </c>
    </row>
    <row r="9299" spans="47:47" x14ac:dyDescent="0.2">
      <c r="AU9299" s="201">
        <v>0.92969999999999997</v>
      </c>
    </row>
    <row r="9300" spans="47:47" x14ac:dyDescent="0.2">
      <c r="AU9300" s="201">
        <v>0.92979999999999996</v>
      </c>
    </row>
    <row r="9301" spans="47:47" x14ac:dyDescent="0.2">
      <c r="AU9301" s="201">
        <v>0.92989999999999995</v>
      </c>
    </row>
    <row r="9302" spans="47:47" x14ac:dyDescent="0.2">
      <c r="AU9302" s="201">
        <v>0.93</v>
      </c>
    </row>
    <row r="9303" spans="47:47" x14ac:dyDescent="0.2">
      <c r="AU9303" s="201">
        <v>0.93010000000000004</v>
      </c>
    </row>
    <row r="9304" spans="47:47" x14ac:dyDescent="0.2">
      <c r="AU9304" s="201">
        <v>0.93020000000000003</v>
      </c>
    </row>
    <row r="9305" spans="47:47" x14ac:dyDescent="0.2">
      <c r="AU9305" s="201">
        <v>0.93030000000000002</v>
      </c>
    </row>
    <row r="9306" spans="47:47" x14ac:dyDescent="0.2">
      <c r="AU9306" s="201">
        <v>0.9304</v>
      </c>
    </row>
    <row r="9307" spans="47:47" x14ac:dyDescent="0.2">
      <c r="AU9307" s="201">
        <v>0.93049999999999999</v>
      </c>
    </row>
    <row r="9308" spans="47:47" x14ac:dyDescent="0.2">
      <c r="AU9308" s="201">
        <v>0.93059999999999998</v>
      </c>
    </row>
    <row r="9309" spans="47:47" x14ac:dyDescent="0.2">
      <c r="AU9309" s="201">
        <v>0.93069999999999997</v>
      </c>
    </row>
    <row r="9310" spans="47:47" x14ac:dyDescent="0.2">
      <c r="AU9310" s="201">
        <v>0.93079999999999996</v>
      </c>
    </row>
    <row r="9311" spans="47:47" x14ac:dyDescent="0.2">
      <c r="AU9311" s="201">
        <v>0.93089999999999995</v>
      </c>
    </row>
    <row r="9312" spans="47:47" x14ac:dyDescent="0.2">
      <c r="AU9312" s="201">
        <v>0.93100000000000005</v>
      </c>
    </row>
    <row r="9313" spans="47:47" x14ac:dyDescent="0.2">
      <c r="AU9313" s="201">
        <v>0.93110000000000004</v>
      </c>
    </row>
    <row r="9314" spans="47:47" x14ac:dyDescent="0.2">
      <c r="AU9314" s="201">
        <v>0.93120000000000003</v>
      </c>
    </row>
    <row r="9315" spans="47:47" x14ac:dyDescent="0.2">
      <c r="AU9315" s="201">
        <v>0.93130000000000002</v>
      </c>
    </row>
    <row r="9316" spans="47:47" x14ac:dyDescent="0.2">
      <c r="AU9316" s="201">
        <v>0.93140000000000001</v>
      </c>
    </row>
    <row r="9317" spans="47:47" x14ac:dyDescent="0.2">
      <c r="AU9317" s="201">
        <v>0.93149999999999999</v>
      </c>
    </row>
    <row r="9318" spans="47:47" x14ac:dyDescent="0.2">
      <c r="AU9318" s="201">
        <v>0.93159999999999998</v>
      </c>
    </row>
    <row r="9319" spans="47:47" x14ac:dyDescent="0.2">
      <c r="AU9319" s="201">
        <v>0.93169999999999997</v>
      </c>
    </row>
    <row r="9320" spans="47:47" x14ac:dyDescent="0.2">
      <c r="AU9320" s="201">
        <v>0.93179999999999996</v>
      </c>
    </row>
    <row r="9321" spans="47:47" x14ac:dyDescent="0.2">
      <c r="AU9321" s="201">
        <v>0.93189999999999995</v>
      </c>
    </row>
    <row r="9322" spans="47:47" x14ac:dyDescent="0.2">
      <c r="AU9322" s="201">
        <v>0.93200000000000005</v>
      </c>
    </row>
    <row r="9323" spans="47:47" x14ac:dyDescent="0.2">
      <c r="AU9323" s="201">
        <v>0.93210000000000004</v>
      </c>
    </row>
    <row r="9324" spans="47:47" x14ac:dyDescent="0.2">
      <c r="AU9324" s="201">
        <v>0.93220000000000003</v>
      </c>
    </row>
    <row r="9325" spans="47:47" x14ac:dyDescent="0.2">
      <c r="AU9325" s="201">
        <v>0.93230000000000002</v>
      </c>
    </row>
    <row r="9326" spans="47:47" x14ac:dyDescent="0.2">
      <c r="AU9326" s="201">
        <v>0.93240000000000001</v>
      </c>
    </row>
    <row r="9327" spans="47:47" x14ac:dyDescent="0.2">
      <c r="AU9327" s="201">
        <v>0.9325</v>
      </c>
    </row>
    <row r="9328" spans="47:47" x14ac:dyDescent="0.2">
      <c r="AU9328" s="201">
        <v>0.93259999999999998</v>
      </c>
    </row>
    <row r="9329" spans="47:47" x14ac:dyDescent="0.2">
      <c r="AU9329" s="201">
        <v>0.93269999999999997</v>
      </c>
    </row>
    <row r="9330" spans="47:47" x14ac:dyDescent="0.2">
      <c r="AU9330" s="201">
        <v>0.93279999999999996</v>
      </c>
    </row>
    <row r="9331" spans="47:47" x14ac:dyDescent="0.2">
      <c r="AU9331" s="201">
        <v>0.93289999999999995</v>
      </c>
    </row>
    <row r="9332" spans="47:47" x14ac:dyDescent="0.2">
      <c r="AU9332" s="201">
        <v>0.93300000000000005</v>
      </c>
    </row>
    <row r="9333" spans="47:47" x14ac:dyDescent="0.2">
      <c r="AU9333" s="201">
        <v>0.93310000000000004</v>
      </c>
    </row>
    <row r="9334" spans="47:47" x14ac:dyDescent="0.2">
      <c r="AU9334" s="201">
        <v>0.93320000000000003</v>
      </c>
    </row>
    <row r="9335" spans="47:47" x14ac:dyDescent="0.2">
      <c r="AU9335" s="201">
        <v>0.93330000000000002</v>
      </c>
    </row>
    <row r="9336" spans="47:47" x14ac:dyDescent="0.2">
      <c r="AU9336" s="201">
        <v>0.93340000000000001</v>
      </c>
    </row>
    <row r="9337" spans="47:47" x14ac:dyDescent="0.2">
      <c r="AU9337" s="201">
        <v>0.9335</v>
      </c>
    </row>
    <row r="9338" spans="47:47" x14ac:dyDescent="0.2">
      <c r="AU9338" s="201">
        <v>0.93359999999999999</v>
      </c>
    </row>
    <row r="9339" spans="47:47" x14ac:dyDescent="0.2">
      <c r="AU9339" s="201">
        <v>0.93369999999999997</v>
      </c>
    </row>
    <row r="9340" spans="47:47" x14ac:dyDescent="0.2">
      <c r="AU9340" s="201">
        <v>0.93379999999999996</v>
      </c>
    </row>
    <row r="9341" spans="47:47" x14ac:dyDescent="0.2">
      <c r="AU9341" s="201">
        <v>0.93389999999999995</v>
      </c>
    </row>
    <row r="9342" spans="47:47" x14ac:dyDescent="0.2">
      <c r="AU9342" s="201">
        <v>0.93400000000000005</v>
      </c>
    </row>
    <row r="9343" spans="47:47" x14ac:dyDescent="0.2">
      <c r="AU9343" s="201">
        <v>0.93410000000000004</v>
      </c>
    </row>
    <row r="9344" spans="47:47" x14ac:dyDescent="0.2">
      <c r="AU9344" s="201">
        <v>0.93420000000000003</v>
      </c>
    </row>
    <row r="9345" spans="47:47" x14ac:dyDescent="0.2">
      <c r="AU9345" s="201">
        <v>0.93430000000000002</v>
      </c>
    </row>
    <row r="9346" spans="47:47" x14ac:dyDescent="0.2">
      <c r="AU9346" s="201">
        <v>0.93440000000000001</v>
      </c>
    </row>
    <row r="9347" spans="47:47" x14ac:dyDescent="0.2">
      <c r="AU9347" s="201">
        <v>0.9345</v>
      </c>
    </row>
    <row r="9348" spans="47:47" x14ac:dyDescent="0.2">
      <c r="AU9348" s="201">
        <v>0.93459999999999999</v>
      </c>
    </row>
    <row r="9349" spans="47:47" x14ac:dyDescent="0.2">
      <c r="AU9349" s="201">
        <v>0.93469999999999998</v>
      </c>
    </row>
    <row r="9350" spans="47:47" x14ac:dyDescent="0.2">
      <c r="AU9350" s="201">
        <v>0.93479999999999996</v>
      </c>
    </row>
    <row r="9351" spans="47:47" x14ac:dyDescent="0.2">
      <c r="AU9351" s="201">
        <v>0.93489999999999995</v>
      </c>
    </row>
    <row r="9352" spans="47:47" x14ac:dyDescent="0.2">
      <c r="AU9352" s="201">
        <v>0.93500000000000005</v>
      </c>
    </row>
    <row r="9353" spans="47:47" x14ac:dyDescent="0.2">
      <c r="AU9353" s="201">
        <v>0.93510000000000004</v>
      </c>
    </row>
    <row r="9354" spans="47:47" x14ac:dyDescent="0.2">
      <c r="AU9354" s="201">
        <v>0.93520000000000003</v>
      </c>
    </row>
    <row r="9355" spans="47:47" x14ac:dyDescent="0.2">
      <c r="AU9355" s="201">
        <v>0.93530000000000002</v>
      </c>
    </row>
    <row r="9356" spans="47:47" x14ac:dyDescent="0.2">
      <c r="AU9356" s="201">
        <v>0.93540000000000001</v>
      </c>
    </row>
    <row r="9357" spans="47:47" x14ac:dyDescent="0.2">
      <c r="AU9357" s="201">
        <v>0.9355</v>
      </c>
    </row>
    <row r="9358" spans="47:47" x14ac:dyDescent="0.2">
      <c r="AU9358" s="201">
        <v>0.93559999999999999</v>
      </c>
    </row>
    <row r="9359" spans="47:47" x14ac:dyDescent="0.2">
      <c r="AU9359" s="201">
        <v>0.93569999999999998</v>
      </c>
    </row>
    <row r="9360" spans="47:47" x14ac:dyDescent="0.2">
      <c r="AU9360" s="201">
        <v>0.93579999999999997</v>
      </c>
    </row>
    <row r="9361" spans="47:47" x14ac:dyDescent="0.2">
      <c r="AU9361" s="201">
        <v>0.93589999999999995</v>
      </c>
    </row>
    <row r="9362" spans="47:47" x14ac:dyDescent="0.2">
      <c r="AU9362" s="201">
        <v>0.93600000000000005</v>
      </c>
    </row>
    <row r="9363" spans="47:47" x14ac:dyDescent="0.2">
      <c r="AU9363" s="201">
        <v>0.93610000000000004</v>
      </c>
    </row>
    <row r="9364" spans="47:47" x14ac:dyDescent="0.2">
      <c r="AU9364" s="201">
        <v>0.93620000000000003</v>
      </c>
    </row>
    <row r="9365" spans="47:47" x14ac:dyDescent="0.2">
      <c r="AU9365" s="201">
        <v>0.93630000000000002</v>
      </c>
    </row>
    <row r="9366" spans="47:47" x14ac:dyDescent="0.2">
      <c r="AU9366" s="201">
        <v>0.93640000000000001</v>
      </c>
    </row>
    <row r="9367" spans="47:47" x14ac:dyDescent="0.2">
      <c r="AU9367" s="201">
        <v>0.9365</v>
      </c>
    </row>
    <row r="9368" spans="47:47" x14ac:dyDescent="0.2">
      <c r="AU9368" s="201">
        <v>0.93659999999999999</v>
      </c>
    </row>
    <row r="9369" spans="47:47" x14ac:dyDescent="0.2">
      <c r="AU9369" s="201">
        <v>0.93669999999999998</v>
      </c>
    </row>
    <row r="9370" spans="47:47" x14ac:dyDescent="0.2">
      <c r="AU9370" s="201">
        <v>0.93679999999999997</v>
      </c>
    </row>
    <row r="9371" spans="47:47" x14ac:dyDescent="0.2">
      <c r="AU9371" s="201">
        <v>0.93689999999999996</v>
      </c>
    </row>
    <row r="9372" spans="47:47" x14ac:dyDescent="0.2">
      <c r="AU9372" s="201">
        <v>0.93700000000000006</v>
      </c>
    </row>
    <row r="9373" spans="47:47" x14ac:dyDescent="0.2">
      <c r="AU9373" s="201">
        <v>0.93710000000000004</v>
      </c>
    </row>
    <row r="9374" spans="47:47" x14ac:dyDescent="0.2">
      <c r="AU9374" s="201">
        <v>0.93720000000000003</v>
      </c>
    </row>
    <row r="9375" spans="47:47" x14ac:dyDescent="0.2">
      <c r="AU9375" s="201">
        <v>0.93730000000000002</v>
      </c>
    </row>
    <row r="9376" spans="47:47" x14ac:dyDescent="0.2">
      <c r="AU9376" s="201">
        <v>0.93740000000000001</v>
      </c>
    </row>
    <row r="9377" spans="47:47" x14ac:dyDescent="0.2">
      <c r="AU9377" s="201">
        <v>0.9375</v>
      </c>
    </row>
    <row r="9378" spans="47:47" x14ac:dyDescent="0.2">
      <c r="AU9378" s="201">
        <v>0.93759999999999999</v>
      </c>
    </row>
    <row r="9379" spans="47:47" x14ac:dyDescent="0.2">
      <c r="AU9379" s="201">
        <v>0.93769999999999998</v>
      </c>
    </row>
    <row r="9380" spans="47:47" x14ac:dyDescent="0.2">
      <c r="AU9380" s="201">
        <v>0.93779999999999997</v>
      </c>
    </row>
    <row r="9381" spans="47:47" x14ac:dyDescent="0.2">
      <c r="AU9381" s="201">
        <v>0.93789999999999996</v>
      </c>
    </row>
    <row r="9382" spans="47:47" x14ac:dyDescent="0.2">
      <c r="AU9382" s="201">
        <v>0.93799999999999994</v>
      </c>
    </row>
    <row r="9383" spans="47:47" x14ac:dyDescent="0.2">
      <c r="AU9383" s="201">
        <v>0.93810000000000004</v>
      </c>
    </row>
    <row r="9384" spans="47:47" x14ac:dyDescent="0.2">
      <c r="AU9384" s="201">
        <v>0.93820000000000003</v>
      </c>
    </row>
    <row r="9385" spans="47:47" x14ac:dyDescent="0.2">
      <c r="AU9385" s="201">
        <v>0.93830000000000002</v>
      </c>
    </row>
    <row r="9386" spans="47:47" x14ac:dyDescent="0.2">
      <c r="AU9386" s="201">
        <v>0.93840000000000001</v>
      </c>
    </row>
    <row r="9387" spans="47:47" x14ac:dyDescent="0.2">
      <c r="AU9387" s="201">
        <v>0.9385</v>
      </c>
    </row>
    <row r="9388" spans="47:47" x14ac:dyDescent="0.2">
      <c r="AU9388" s="201">
        <v>0.93859999999999999</v>
      </c>
    </row>
    <row r="9389" spans="47:47" x14ac:dyDescent="0.2">
      <c r="AU9389" s="201">
        <v>0.93869999999999998</v>
      </c>
    </row>
    <row r="9390" spans="47:47" x14ac:dyDescent="0.2">
      <c r="AU9390" s="201">
        <v>0.93879999999999997</v>
      </c>
    </row>
    <row r="9391" spans="47:47" x14ac:dyDescent="0.2">
      <c r="AU9391" s="201">
        <v>0.93889999999999996</v>
      </c>
    </row>
    <row r="9392" spans="47:47" x14ac:dyDescent="0.2">
      <c r="AU9392" s="201">
        <v>0.93899999999999995</v>
      </c>
    </row>
    <row r="9393" spans="47:47" x14ac:dyDescent="0.2">
      <c r="AU9393" s="201">
        <v>0.93910000000000005</v>
      </c>
    </row>
    <row r="9394" spans="47:47" x14ac:dyDescent="0.2">
      <c r="AU9394" s="201">
        <v>0.93920000000000003</v>
      </c>
    </row>
    <row r="9395" spans="47:47" x14ac:dyDescent="0.2">
      <c r="AU9395" s="201">
        <v>0.93930000000000002</v>
      </c>
    </row>
    <row r="9396" spans="47:47" x14ac:dyDescent="0.2">
      <c r="AU9396" s="201">
        <v>0.93940000000000001</v>
      </c>
    </row>
    <row r="9397" spans="47:47" x14ac:dyDescent="0.2">
      <c r="AU9397" s="201">
        <v>0.9395</v>
      </c>
    </row>
    <row r="9398" spans="47:47" x14ac:dyDescent="0.2">
      <c r="AU9398" s="201">
        <v>0.93959999999999999</v>
      </c>
    </row>
    <row r="9399" spans="47:47" x14ac:dyDescent="0.2">
      <c r="AU9399" s="201">
        <v>0.93969999999999998</v>
      </c>
    </row>
    <row r="9400" spans="47:47" x14ac:dyDescent="0.2">
      <c r="AU9400" s="201">
        <v>0.93979999999999997</v>
      </c>
    </row>
    <row r="9401" spans="47:47" x14ac:dyDescent="0.2">
      <c r="AU9401" s="201">
        <v>0.93989999999999996</v>
      </c>
    </row>
    <row r="9402" spans="47:47" x14ac:dyDescent="0.2">
      <c r="AU9402" s="201">
        <v>0.94</v>
      </c>
    </row>
    <row r="9403" spans="47:47" x14ac:dyDescent="0.2">
      <c r="AU9403" s="201">
        <v>0.94010000000000005</v>
      </c>
    </row>
    <row r="9404" spans="47:47" x14ac:dyDescent="0.2">
      <c r="AU9404" s="201">
        <v>0.94020000000000004</v>
      </c>
    </row>
    <row r="9405" spans="47:47" x14ac:dyDescent="0.2">
      <c r="AU9405" s="201">
        <v>0.94030000000000002</v>
      </c>
    </row>
    <row r="9406" spans="47:47" x14ac:dyDescent="0.2">
      <c r="AU9406" s="201">
        <v>0.94040000000000001</v>
      </c>
    </row>
    <row r="9407" spans="47:47" x14ac:dyDescent="0.2">
      <c r="AU9407" s="201">
        <v>0.9405</v>
      </c>
    </row>
    <row r="9408" spans="47:47" x14ac:dyDescent="0.2">
      <c r="AU9408" s="201">
        <v>0.94059999999999999</v>
      </c>
    </row>
    <row r="9409" spans="47:47" x14ac:dyDescent="0.2">
      <c r="AU9409" s="201">
        <v>0.94069999999999998</v>
      </c>
    </row>
    <row r="9410" spans="47:47" x14ac:dyDescent="0.2">
      <c r="AU9410" s="201">
        <v>0.94079999999999997</v>
      </c>
    </row>
    <row r="9411" spans="47:47" x14ac:dyDescent="0.2">
      <c r="AU9411" s="201">
        <v>0.94089999999999996</v>
      </c>
    </row>
    <row r="9412" spans="47:47" x14ac:dyDescent="0.2">
      <c r="AU9412" s="201">
        <v>0.94099999999999995</v>
      </c>
    </row>
    <row r="9413" spans="47:47" x14ac:dyDescent="0.2">
      <c r="AU9413" s="201">
        <v>0.94110000000000005</v>
      </c>
    </row>
    <row r="9414" spans="47:47" x14ac:dyDescent="0.2">
      <c r="AU9414" s="201">
        <v>0.94120000000000004</v>
      </c>
    </row>
    <row r="9415" spans="47:47" x14ac:dyDescent="0.2">
      <c r="AU9415" s="201">
        <v>0.94130000000000003</v>
      </c>
    </row>
    <row r="9416" spans="47:47" x14ac:dyDescent="0.2">
      <c r="AU9416" s="201">
        <v>0.94140000000000001</v>
      </c>
    </row>
    <row r="9417" spans="47:47" x14ac:dyDescent="0.2">
      <c r="AU9417" s="201">
        <v>0.9415</v>
      </c>
    </row>
    <row r="9418" spans="47:47" x14ac:dyDescent="0.2">
      <c r="AU9418" s="201">
        <v>0.94159999999999999</v>
      </c>
    </row>
    <row r="9419" spans="47:47" x14ac:dyDescent="0.2">
      <c r="AU9419" s="201">
        <v>0.94169999999999998</v>
      </c>
    </row>
    <row r="9420" spans="47:47" x14ac:dyDescent="0.2">
      <c r="AU9420" s="201">
        <v>0.94179999999999997</v>
      </c>
    </row>
    <row r="9421" spans="47:47" x14ac:dyDescent="0.2">
      <c r="AU9421" s="201">
        <v>0.94189999999999996</v>
      </c>
    </row>
    <row r="9422" spans="47:47" x14ac:dyDescent="0.2">
      <c r="AU9422" s="201">
        <v>0.94199999999999995</v>
      </c>
    </row>
    <row r="9423" spans="47:47" x14ac:dyDescent="0.2">
      <c r="AU9423" s="201">
        <v>0.94210000000000005</v>
      </c>
    </row>
    <row r="9424" spans="47:47" x14ac:dyDescent="0.2">
      <c r="AU9424" s="201">
        <v>0.94220000000000004</v>
      </c>
    </row>
    <row r="9425" spans="47:47" x14ac:dyDescent="0.2">
      <c r="AU9425" s="201">
        <v>0.94230000000000003</v>
      </c>
    </row>
    <row r="9426" spans="47:47" x14ac:dyDescent="0.2">
      <c r="AU9426" s="201">
        <v>0.94240000000000002</v>
      </c>
    </row>
    <row r="9427" spans="47:47" x14ac:dyDescent="0.2">
      <c r="AU9427" s="201">
        <v>0.9425</v>
      </c>
    </row>
    <row r="9428" spans="47:47" x14ac:dyDescent="0.2">
      <c r="AU9428" s="201">
        <v>0.94259999999999999</v>
      </c>
    </row>
    <row r="9429" spans="47:47" x14ac:dyDescent="0.2">
      <c r="AU9429" s="201">
        <v>0.94269999999999998</v>
      </c>
    </row>
    <row r="9430" spans="47:47" x14ac:dyDescent="0.2">
      <c r="AU9430" s="201">
        <v>0.94279999999999997</v>
      </c>
    </row>
    <row r="9431" spans="47:47" x14ac:dyDescent="0.2">
      <c r="AU9431" s="201">
        <v>0.94289999999999996</v>
      </c>
    </row>
    <row r="9432" spans="47:47" x14ac:dyDescent="0.2">
      <c r="AU9432" s="201">
        <v>0.94299999999999995</v>
      </c>
    </row>
    <row r="9433" spans="47:47" x14ac:dyDescent="0.2">
      <c r="AU9433" s="201">
        <v>0.94310000000000005</v>
      </c>
    </row>
    <row r="9434" spans="47:47" x14ac:dyDescent="0.2">
      <c r="AU9434" s="201">
        <v>0.94320000000000004</v>
      </c>
    </row>
    <row r="9435" spans="47:47" x14ac:dyDescent="0.2">
      <c r="AU9435" s="201">
        <v>0.94330000000000003</v>
      </c>
    </row>
    <row r="9436" spans="47:47" x14ac:dyDescent="0.2">
      <c r="AU9436" s="201">
        <v>0.94340000000000002</v>
      </c>
    </row>
    <row r="9437" spans="47:47" x14ac:dyDescent="0.2">
      <c r="AU9437" s="201">
        <v>0.94350000000000001</v>
      </c>
    </row>
    <row r="9438" spans="47:47" x14ac:dyDescent="0.2">
      <c r="AU9438" s="201">
        <v>0.94359999999999999</v>
      </c>
    </row>
    <row r="9439" spans="47:47" x14ac:dyDescent="0.2">
      <c r="AU9439" s="201">
        <v>0.94369999999999998</v>
      </c>
    </row>
    <row r="9440" spans="47:47" x14ac:dyDescent="0.2">
      <c r="AU9440" s="201">
        <v>0.94379999999999997</v>
      </c>
    </row>
    <row r="9441" spans="47:47" x14ac:dyDescent="0.2">
      <c r="AU9441" s="201">
        <v>0.94389999999999996</v>
      </c>
    </row>
    <row r="9442" spans="47:47" x14ac:dyDescent="0.2">
      <c r="AU9442" s="201">
        <v>0.94399999999999995</v>
      </c>
    </row>
    <row r="9443" spans="47:47" x14ac:dyDescent="0.2">
      <c r="AU9443" s="201">
        <v>0.94410000000000005</v>
      </c>
    </row>
    <row r="9444" spans="47:47" x14ac:dyDescent="0.2">
      <c r="AU9444" s="201">
        <v>0.94420000000000004</v>
      </c>
    </row>
    <row r="9445" spans="47:47" x14ac:dyDescent="0.2">
      <c r="AU9445" s="201">
        <v>0.94430000000000003</v>
      </c>
    </row>
    <row r="9446" spans="47:47" x14ac:dyDescent="0.2">
      <c r="AU9446" s="201">
        <v>0.94440000000000002</v>
      </c>
    </row>
    <row r="9447" spans="47:47" x14ac:dyDescent="0.2">
      <c r="AU9447" s="201">
        <v>0.94450000000000001</v>
      </c>
    </row>
    <row r="9448" spans="47:47" x14ac:dyDescent="0.2">
      <c r="AU9448" s="201">
        <v>0.9446</v>
      </c>
    </row>
    <row r="9449" spans="47:47" x14ac:dyDescent="0.2">
      <c r="AU9449" s="201">
        <v>0.94469999999999998</v>
      </c>
    </row>
    <row r="9450" spans="47:47" x14ac:dyDescent="0.2">
      <c r="AU9450" s="201">
        <v>0.94479999999999997</v>
      </c>
    </row>
    <row r="9451" spans="47:47" x14ac:dyDescent="0.2">
      <c r="AU9451" s="201">
        <v>0.94489999999999996</v>
      </c>
    </row>
    <row r="9452" spans="47:47" x14ac:dyDescent="0.2">
      <c r="AU9452" s="201">
        <v>0.94499999999999995</v>
      </c>
    </row>
    <row r="9453" spans="47:47" x14ac:dyDescent="0.2">
      <c r="AU9453" s="201">
        <v>0.94510000000000005</v>
      </c>
    </row>
    <row r="9454" spans="47:47" x14ac:dyDescent="0.2">
      <c r="AU9454" s="201">
        <v>0.94520000000000004</v>
      </c>
    </row>
    <row r="9455" spans="47:47" x14ac:dyDescent="0.2">
      <c r="AU9455" s="201">
        <v>0.94530000000000003</v>
      </c>
    </row>
    <row r="9456" spans="47:47" x14ac:dyDescent="0.2">
      <c r="AU9456" s="201">
        <v>0.94540000000000002</v>
      </c>
    </row>
    <row r="9457" spans="47:47" x14ac:dyDescent="0.2">
      <c r="AU9457" s="201">
        <v>0.94550000000000001</v>
      </c>
    </row>
    <row r="9458" spans="47:47" x14ac:dyDescent="0.2">
      <c r="AU9458" s="201">
        <v>0.9456</v>
      </c>
    </row>
    <row r="9459" spans="47:47" x14ac:dyDescent="0.2">
      <c r="AU9459" s="201">
        <v>0.94569999999999999</v>
      </c>
    </row>
    <row r="9460" spans="47:47" x14ac:dyDescent="0.2">
      <c r="AU9460" s="201">
        <v>0.94579999999999997</v>
      </c>
    </row>
    <row r="9461" spans="47:47" x14ac:dyDescent="0.2">
      <c r="AU9461" s="201">
        <v>0.94589999999999996</v>
      </c>
    </row>
    <row r="9462" spans="47:47" x14ac:dyDescent="0.2">
      <c r="AU9462" s="201">
        <v>0.94599999999999995</v>
      </c>
    </row>
    <row r="9463" spans="47:47" x14ac:dyDescent="0.2">
      <c r="AU9463" s="201">
        <v>0.94610000000000005</v>
      </c>
    </row>
    <row r="9464" spans="47:47" x14ac:dyDescent="0.2">
      <c r="AU9464" s="201">
        <v>0.94620000000000004</v>
      </c>
    </row>
    <row r="9465" spans="47:47" x14ac:dyDescent="0.2">
      <c r="AU9465" s="201">
        <v>0.94630000000000003</v>
      </c>
    </row>
    <row r="9466" spans="47:47" x14ac:dyDescent="0.2">
      <c r="AU9466" s="201">
        <v>0.94640000000000002</v>
      </c>
    </row>
    <row r="9467" spans="47:47" x14ac:dyDescent="0.2">
      <c r="AU9467" s="201">
        <v>0.94650000000000001</v>
      </c>
    </row>
    <row r="9468" spans="47:47" x14ac:dyDescent="0.2">
      <c r="AU9468" s="201">
        <v>0.9466</v>
      </c>
    </row>
    <row r="9469" spans="47:47" x14ac:dyDescent="0.2">
      <c r="AU9469" s="201">
        <v>0.94669999999999999</v>
      </c>
    </row>
    <row r="9470" spans="47:47" x14ac:dyDescent="0.2">
      <c r="AU9470" s="201">
        <v>0.94679999999999997</v>
      </c>
    </row>
    <row r="9471" spans="47:47" x14ac:dyDescent="0.2">
      <c r="AU9471" s="201">
        <v>0.94689999999999996</v>
      </c>
    </row>
    <row r="9472" spans="47:47" x14ac:dyDescent="0.2">
      <c r="AU9472" s="201">
        <v>0.94699999999999995</v>
      </c>
    </row>
    <row r="9473" spans="47:47" x14ac:dyDescent="0.2">
      <c r="AU9473" s="201">
        <v>0.94710000000000005</v>
      </c>
    </row>
    <row r="9474" spans="47:47" x14ac:dyDescent="0.2">
      <c r="AU9474" s="201">
        <v>0.94720000000000004</v>
      </c>
    </row>
    <row r="9475" spans="47:47" x14ac:dyDescent="0.2">
      <c r="AU9475" s="201">
        <v>0.94730000000000003</v>
      </c>
    </row>
    <row r="9476" spans="47:47" x14ac:dyDescent="0.2">
      <c r="AU9476" s="201">
        <v>0.94740000000000002</v>
      </c>
    </row>
    <row r="9477" spans="47:47" x14ac:dyDescent="0.2">
      <c r="AU9477" s="201">
        <v>0.94750000000000001</v>
      </c>
    </row>
    <row r="9478" spans="47:47" x14ac:dyDescent="0.2">
      <c r="AU9478" s="201">
        <v>0.9476</v>
      </c>
    </row>
    <row r="9479" spans="47:47" x14ac:dyDescent="0.2">
      <c r="AU9479" s="201">
        <v>0.94769999999999999</v>
      </c>
    </row>
    <row r="9480" spans="47:47" x14ac:dyDescent="0.2">
      <c r="AU9480" s="201">
        <v>0.94779999999999998</v>
      </c>
    </row>
    <row r="9481" spans="47:47" x14ac:dyDescent="0.2">
      <c r="AU9481" s="201">
        <v>0.94789999999999996</v>
      </c>
    </row>
    <row r="9482" spans="47:47" x14ac:dyDescent="0.2">
      <c r="AU9482" s="201">
        <v>0.94799999999999995</v>
      </c>
    </row>
    <row r="9483" spans="47:47" x14ac:dyDescent="0.2">
      <c r="AU9483" s="201">
        <v>0.94810000000000005</v>
      </c>
    </row>
    <row r="9484" spans="47:47" x14ac:dyDescent="0.2">
      <c r="AU9484" s="201">
        <v>0.94820000000000004</v>
      </c>
    </row>
    <row r="9485" spans="47:47" x14ac:dyDescent="0.2">
      <c r="AU9485" s="201">
        <v>0.94830000000000003</v>
      </c>
    </row>
    <row r="9486" spans="47:47" x14ac:dyDescent="0.2">
      <c r="AU9486" s="201">
        <v>0.94840000000000002</v>
      </c>
    </row>
    <row r="9487" spans="47:47" x14ac:dyDescent="0.2">
      <c r="AU9487" s="201">
        <v>0.94850000000000001</v>
      </c>
    </row>
    <row r="9488" spans="47:47" x14ac:dyDescent="0.2">
      <c r="AU9488" s="201">
        <v>0.9486</v>
      </c>
    </row>
    <row r="9489" spans="47:47" x14ac:dyDescent="0.2">
      <c r="AU9489" s="201">
        <v>0.94869999999999999</v>
      </c>
    </row>
    <row r="9490" spans="47:47" x14ac:dyDescent="0.2">
      <c r="AU9490" s="201">
        <v>0.94879999999999998</v>
      </c>
    </row>
    <row r="9491" spans="47:47" x14ac:dyDescent="0.2">
      <c r="AU9491" s="201">
        <v>0.94889999999999997</v>
      </c>
    </row>
    <row r="9492" spans="47:47" x14ac:dyDescent="0.2">
      <c r="AU9492" s="201">
        <v>0.94899999999999995</v>
      </c>
    </row>
    <row r="9493" spans="47:47" x14ac:dyDescent="0.2">
      <c r="AU9493" s="201">
        <v>0.94910000000000005</v>
      </c>
    </row>
    <row r="9494" spans="47:47" x14ac:dyDescent="0.2">
      <c r="AU9494" s="201">
        <v>0.94920000000000004</v>
      </c>
    </row>
    <row r="9495" spans="47:47" x14ac:dyDescent="0.2">
      <c r="AU9495" s="201">
        <v>0.94930000000000003</v>
      </c>
    </row>
    <row r="9496" spans="47:47" x14ac:dyDescent="0.2">
      <c r="AU9496" s="201">
        <v>0.94940000000000002</v>
      </c>
    </row>
    <row r="9497" spans="47:47" x14ac:dyDescent="0.2">
      <c r="AU9497" s="201">
        <v>0.94950000000000001</v>
      </c>
    </row>
    <row r="9498" spans="47:47" x14ac:dyDescent="0.2">
      <c r="AU9498" s="201">
        <v>0.9496</v>
      </c>
    </row>
    <row r="9499" spans="47:47" x14ac:dyDescent="0.2">
      <c r="AU9499" s="201">
        <v>0.94969999999999999</v>
      </c>
    </row>
    <row r="9500" spans="47:47" x14ac:dyDescent="0.2">
      <c r="AU9500" s="201">
        <v>0.94979999999999998</v>
      </c>
    </row>
    <row r="9501" spans="47:47" x14ac:dyDescent="0.2">
      <c r="AU9501" s="201">
        <v>0.94989999999999997</v>
      </c>
    </row>
    <row r="9502" spans="47:47" x14ac:dyDescent="0.2">
      <c r="AU9502" s="201">
        <v>0.95</v>
      </c>
    </row>
    <row r="9503" spans="47:47" x14ac:dyDescent="0.2">
      <c r="AU9503" s="201">
        <v>0.95009999999999994</v>
      </c>
    </row>
    <row r="9504" spans="47:47" x14ac:dyDescent="0.2">
      <c r="AU9504" s="201">
        <v>0.95020000000000004</v>
      </c>
    </row>
    <row r="9505" spans="47:47" x14ac:dyDescent="0.2">
      <c r="AU9505" s="201">
        <v>0.95030000000000003</v>
      </c>
    </row>
    <row r="9506" spans="47:47" x14ac:dyDescent="0.2">
      <c r="AU9506" s="201">
        <v>0.95040000000000002</v>
      </c>
    </row>
    <row r="9507" spans="47:47" x14ac:dyDescent="0.2">
      <c r="AU9507" s="201">
        <v>0.95050000000000001</v>
      </c>
    </row>
    <row r="9508" spans="47:47" x14ac:dyDescent="0.2">
      <c r="AU9508" s="201">
        <v>0.9506</v>
      </c>
    </row>
    <row r="9509" spans="47:47" x14ac:dyDescent="0.2">
      <c r="AU9509" s="201">
        <v>0.95069999999999999</v>
      </c>
    </row>
    <row r="9510" spans="47:47" x14ac:dyDescent="0.2">
      <c r="AU9510" s="201">
        <v>0.95079999999999998</v>
      </c>
    </row>
    <row r="9511" spans="47:47" x14ac:dyDescent="0.2">
      <c r="AU9511" s="201">
        <v>0.95089999999999997</v>
      </c>
    </row>
    <row r="9512" spans="47:47" x14ac:dyDescent="0.2">
      <c r="AU9512" s="201">
        <v>0.95099999999999996</v>
      </c>
    </row>
    <row r="9513" spans="47:47" x14ac:dyDescent="0.2">
      <c r="AU9513" s="201">
        <v>0.95109999999999995</v>
      </c>
    </row>
    <row r="9514" spans="47:47" x14ac:dyDescent="0.2">
      <c r="AU9514" s="201">
        <v>0.95120000000000005</v>
      </c>
    </row>
    <row r="9515" spans="47:47" x14ac:dyDescent="0.2">
      <c r="AU9515" s="201">
        <v>0.95130000000000003</v>
      </c>
    </row>
    <row r="9516" spans="47:47" x14ac:dyDescent="0.2">
      <c r="AU9516" s="201">
        <v>0.95140000000000002</v>
      </c>
    </row>
    <row r="9517" spans="47:47" x14ac:dyDescent="0.2">
      <c r="AU9517" s="201">
        <v>0.95150000000000001</v>
      </c>
    </row>
    <row r="9518" spans="47:47" x14ac:dyDescent="0.2">
      <c r="AU9518" s="201">
        <v>0.9516</v>
      </c>
    </row>
    <row r="9519" spans="47:47" x14ac:dyDescent="0.2">
      <c r="AU9519" s="201">
        <v>0.95169999999999999</v>
      </c>
    </row>
    <row r="9520" spans="47:47" x14ac:dyDescent="0.2">
      <c r="AU9520" s="201">
        <v>0.95179999999999998</v>
      </c>
    </row>
    <row r="9521" spans="47:47" x14ac:dyDescent="0.2">
      <c r="AU9521" s="201">
        <v>0.95189999999999997</v>
      </c>
    </row>
    <row r="9522" spans="47:47" x14ac:dyDescent="0.2">
      <c r="AU9522" s="201">
        <v>0.95199999999999996</v>
      </c>
    </row>
    <row r="9523" spans="47:47" x14ac:dyDescent="0.2">
      <c r="AU9523" s="201">
        <v>0.95209999999999995</v>
      </c>
    </row>
    <row r="9524" spans="47:47" x14ac:dyDescent="0.2">
      <c r="AU9524" s="201">
        <v>0.95220000000000005</v>
      </c>
    </row>
    <row r="9525" spans="47:47" x14ac:dyDescent="0.2">
      <c r="AU9525" s="201">
        <v>0.95230000000000004</v>
      </c>
    </row>
    <row r="9526" spans="47:47" x14ac:dyDescent="0.2">
      <c r="AU9526" s="201">
        <v>0.95240000000000002</v>
      </c>
    </row>
    <row r="9527" spans="47:47" x14ac:dyDescent="0.2">
      <c r="AU9527" s="201">
        <v>0.95250000000000001</v>
      </c>
    </row>
    <row r="9528" spans="47:47" x14ac:dyDescent="0.2">
      <c r="AU9528" s="201">
        <v>0.9526</v>
      </c>
    </row>
    <row r="9529" spans="47:47" x14ac:dyDescent="0.2">
      <c r="AU9529" s="201">
        <v>0.95269999999999999</v>
      </c>
    </row>
    <row r="9530" spans="47:47" x14ac:dyDescent="0.2">
      <c r="AU9530" s="201">
        <v>0.95279999999999998</v>
      </c>
    </row>
    <row r="9531" spans="47:47" x14ac:dyDescent="0.2">
      <c r="AU9531" s="201">
        <v>0.95289999999999997</v>
      </c>
    </row>
    <row r="9532" spans="47:47" x14ac:dyDescent="0.2">
      <c r="AU9532" s="201">
        <v>0.95299999999999996</v>
      </c>
    </row>
    <row r="9533" spans="47:47" x14ac:dyDescent="0.2">
      <c r="AU9533" s="201">
        <v>0.95309999999999995</v>
      </c>
    </row>
    <row r="9534" spans="47:47" x14ac:dyDescent="0.2">
      <c r="AU9534" s="201">
        <v>0.95320000000000005</v>
      </c>
    </row>
    <row r="9535" spans="47:47" x14ac:dyDescent="0.2">
      <c r="AU9535" s="201">
        <v>0.95330000000000004</v>
      </c>
    </row>
    <row r="9536" spans="47:47" x14ac:dyDescent="0.2">
      <c r="AU9536" s="201">
        <v>0.95340000000000003</v>
      </c>
    </row>
    <row r="9537" spans="47:47" x14ac:dyDescent="0.2">
      <c r="AU9537" s="201">
        <v>0.95350000000000001</v>
      </c>
    </row>
    <row r="9538" spans="47:47" x14ac:dyDescent="0.2">
      <c r="AU9538" s="201">
        <v>0.9536</v>
      </c>
    </row>
    <row r="9539" spans="47:47" x14ac:dyDescent="0.2">
      <c r="AU9539" s="201">
        <v>0.95369999999999999</v>
      </c>
    </row>
    <row r="9540" spans="47:47" x14ac:dyDescent="0.2">
      <c r="AU9540" s="201">
        <v>0.95379999999999998</v>
      </c>
    </row>
    <row r="9541" spans="47:47" x14ac:dyDescent="0.2">
      <c r="AU9541" s="201">
        <v>0.95389999999999997</v>
      </c>
    </row>
    <row r="9542" spans="47:47" x14ac:dyDescent="0.2">
      <c r="AU9542" s="201">
        <v>0.95399999999999996</v>
      </c>
    </row>
    <row r="9543" spans="47:47" x14ac:dyDescent="0.2">
      <c r="AU9543" s="201">
        <v>0.95409999999999995</v>
      </c>
    </row>
    <row r="9544" spans="47:47" x14ac:dyDescent="0.2">
      <c r="AU9544" s="201">
        <v>0.95420000000000005</v>
      </c>
    </row>
    <row r="9545" spans="47:47" x14ac:dyDescent="0.2">
      <c r="AU9545" s="201">
        <v>0.95430000000000004</v>
      </c>
    </row>
    <row r="9546" spans="47:47" x14ac:dyDescent="0.2">
      <c r="AU9546" s="201">
        <v>0.95440000000000003</v>
      </c>
    </row>
    <row r="9547" spans="47:47" x14ac:dyDescent="0.2">
      <c r="AU9547" s="201">
        <v>0.95450000000000002</v>
      </c>
    </row>
    <row r="9548" spans="47:47" x14ac:dyDescent="0.2">
      <c r="AU9548" s="201">
        <v>0.9546</v>
      </c>
    </row>
    <row r="9549" spans="47:47" x14ac:dyDescent="0.2">
      <c r="AU9549" s="201">
        <v>0.95469999999999999</v>
      </c>
    </row>
    <row r="9550" spans="47:47" x14ac:dyDescent="0.2">
      <c r="AU9550" s="201">
        <v>0.95479999999999998</v>
      </c>
    </row>
    <row r="9551" spans="47:47" x14ac:dyDescent="0.2">
      <c r="AU9551" s="201">
        <v>0.95489999999999997</v>
      </c>
    </row>
    <row r="9552" spans="47:47" x14ac:dyDescent="0.2">
      <c r="AU9552" s="201">
        <v>0.95499999999999996</v>
      </c>
    </row>
    <row r="9553" spans="47:47" x14ac:dyDescent="0.2">
      <c r="AU9553" s="201">
        <v>0.95509999999999995</v>
      </c>
    </row>
    <row r="9554" spans="47:47" x14ac:dyDescent="0.2">
      <c r="AU9554" s="201">
        <v>0.95520000000000005</v>
      </c>
    </row>
    <row r="9555" spans="47:47" x14ac:dyDescent="0.2">
      <c r="AU9555" s="201">
        <v>0.95530000000000004</v>
      </c>
    </row>
    <row r="9556" spans="47:47" x14ac:dyDescent="0.2">
      <c r="AU9556" s="201">
        <v>0.95540000000000003</v>
      </c>
    </row>
    <row r="9557" spans="47:47" x14ac:dyDescent="0.2">
      <c r="AU9557" s="201">
        <v>0.95550000000000002</v>
      </c>
    </row>
    <row r="9558" spans="47:47" x14ac:dyDescent="0.2">
      <c r="AU9558" s="201">
        <v>0.9556</v>
      </c>
    </row>
    <row r="9559" spans="47:47" x14ac:dyDescent="0.2">
      <c r="AU9559" s="201">
        <v>0.95569999999999999</v>
      </c>
    </row>
    <row r="9560" spans="47:47" x14ac:dyDescent="0.2">
      <c r="AU9560" s="201">
        <v>0.95579999999999998</v>
      </c>
    </row>
    <row r="9561" spans="47:47" x14ac:dyDescent="0.2">
      <c r="AU9561" s="201">
        <v>0.95589999999999997</v>
      </c>
    </row>
    <row r="9562" spans="47:47" x14ac:dyDescent="0.2">
      <c r="AU9562" s="201">
        <v>0.95599999999999996</v>
      </c>
    </row>
    <row r="9563" spans="47:47" x14ac:dyDescent="0.2">
      <c r="AU9563" s="201">
        <v>0.95609999999999995</v>
      </c>
    </row>
    <row r="9564" spans="47:47" x14ac:dyDescent="0.2">
      <c r="AU9564" s="201">
        <v>0.95620000000000005</v>
      </c>
    </row>
    <row r="9565" spans="47:47" x14ac:dyDescent="0.2">
      <c r="AU9565" s="201">
        <v>0.95630000000000004</v>
      </c>
    </row>
    <row r="9566" spans="47:47" x14ac:dyDescent="0.2">
      <c r="AU9566" s="201">
        <v>0.95640000000000003</v>
      </c>
    </row>
    <row r="9567" spans="47:47" x14ac:dyDescent="0.2">
      <c r="AU9567" s="201">
        <v>0.95650000000000002</v>
      </c>
    </row>
    <row r="9568" spans="47:47" x14ac:dyDescent="0.2">
      <c r="AU9568" s="201">
        <v>0.95660000000000001</v>
      </c>
    </row>
    <row r="9569" spans="47:47" x14ac:dyDescent="0.2">
      <c r="AU9569" s="201">
        <v>0.95669999999999999</v>
      </c>
    </row>
    <row r="9570" spans="47:47" x14ac:dyDescent="0.2">
      <c r="AU9570" s="201">
        <v>0.95679999999999998</v>
      </c>
    </row>
    <row r="9571" spans="47:47" x14ac:dyDescent="0.2">
      <c r="AU9571" s="201">
        <v>0.95689999999999997</v>
      </c>
    </row>
    <row r="9572" spans="47:47" x14ac:dyDescent="0.2">
      <c r="AU9572" s="201">
        <v>0.95699999999999996</v>
      </c>
    </row>
    <row r="9573" spans="47:47" x14ac:dyDescent="0.2">
      <c r="AU9573" s="201">
        <v>0.95709999999999995</v>
      </c>
    </row>
    <row r="9574" spans="47:47" x14ac:dyDescent="0.2">
      <c r="AU9574" s="201">
        <v>0.95720000000000005</v>
      </c>
    </row>
    <row r="9575" spans="47:47" x14ac:dyDescent="0.2">
      <c r="AU9575" s="201">
        <v>0.95730000000000004</v>
      </c>
    </row>
    <row r="9576" spans="47:47" x14ac:dyDescent="0.2">
      <c r="AU9576" s="201">
        <v>0.95740000000000003</v>
      </c>
    </row>
    <row r="9577" spans="47:47" x14ac:dyDescent="0.2">
      <c r="AU9577" s="201">
        <v>0.95750000000000002</v>
      </c>
    </row>
    <row r="9578" spans="47:47" x14ac:dyDescent="0.2">
      <c r="AU9578" s="201">
        <v>0.95760000000000001</v>
      </c>
    </row>
    <row r="9579" spans="47:47" x14ac:dyDescent="0.2">
      <c r="AU9579" s="201">
        <v>0.9577</v>
      </c>
    </row>
    <row r="9580" spans="47:47" x14ac:dyDescent="0.2">
      <c r="AU9580" s="201">
        <v>0.95779999999999998</v>
      </c>
    </row>
    <row r="9581" spans="47:47" x14ac:dyDescent="0.2">
      <c r="AU9581" s="201">
        <v>0.95789999999999997</v>
      </c>
    </row>
    <row r="9582" spans="47:47" x14ac:dyDescent="0.2">
      <c r="AU9582" s="201">
        <v>0.95799999999999996</v>
      </c>
    </row>
    <row r="9583" spans="47:47" x14ac:dyDescent="0.2">
      <c r="AU9583" s="201">
        <v>0.95809999999999995</v>
      </c>
    </row>
    <row r="9584" spans="47:47" x14ac:dyDescent="0.2">
      <c r="AU9584" s="201">
        <v>0.95820000000000005</v>
      </c>
    </row>
    <row r="9585" spans="47:47" x14ac:dyDescent="0.2">
      <c r="AU9585" s="201">
        <v>0.95830000000000004</v>
      </c>
    </row>
    <row r="9586" spans="47:47" x14ac:dyDescent="0.2">
      <c r="AU9586" s="201">
        <v>0.95840000000000003</v>
      </c>
    </row>
    <row r="9587" spans="47:47" x14ac:dyDescent="0.2">
      <c r="AU9587" s="201">
        <v>0.95850000000000002</v>
      </c>
    </row>
    <row r="9588" spans="47:47" x14ac:dyDescent="0.2">
      <c r="AU9588" s="201">
        <v>0.95860000000000001</v>
      </c>
    </row>
    <row r="9589" spans="47:47" x14ac:dyDescent="0.2">
      <c r="AU9589" s="201">
        <v>0.9587</v>
      </c>
    </row>
    <row r="9590" spans="47:47" x14ac:dyDescent="0.2">
      <c r="AU9590" s="201">
        <v>0.95879999999999999</v>
      </c>
    </row>
    <row r="9591" spans="47:47" x14ac:dyDescent="0.2">
      <c r="AU9591" s="201">
        <v>0.95889999999999997</v>
      </c>
    </row>
    <row r="9592" spans="47:47" x14ac:dyDescent="0.2">
      <c r="AU9592" s="201">
        <v>0.95899999999999996</v>
      </c>
    </row>
    <row r="9593" spans="47:47" x14ac:dyDescent="0.2">
      <c r="AU9593" s="201">
        <v>0.95909999999999995</v>
      </c>
    </row>
    <row r="9594" spans="47:47" x14ac:dyDescent="0.2">
      <c r="AU9594" s="201">
        <v>0.95920000000000005</v>
      </c>
    </row>
    <row r="9595" spans="47:47" x14ac:dyDescent="0.2">
      <c r="AU9595" s="201">
        <v>0.95930000000000004</v>
      </c>
    </row>
    <row r="9596" spans="47:47" x14ac:dyDescent="0.2">
      <c r="AU9596" s="201">
        <v>0.95940000000000003</v>
      </c>
    </row>
    <row r="9597" spans="47:47" x14ac:dyDescent="0.2">
      <c r="AU9597" s="201">
        <v>0.95950000000000002</v>
      </c>
    </row>
    <row r="9598" spans="47:47" x14ac:dyDescent="0.2">
      <c r="AU9598" s="201">
        <v>0.95960000000000001</v>
      </c>
    </row>
    <row r="9599" spans="47:47" x14ac:dyDescent="0.2">
      <c r="AU9599" s="201">
        <v>0.9597</v>
      </c>
    </row>
    <row r="9600" spans="47:47" x14ac:dyDescent="0.2">
      <c r="AU9600" s="201">
        <v>0.95979999999999999</v>
      </c>
    </row>
    <row r="9601" spans="47:47" x14ac:dyDescent="0.2">
      <c r="AU9601" s="201">
        <v>0.95989999999999998</v>
      </c>
    </row>
    <row r="9602" spans="47:47" x14ac:dyDescent="0.2">
      <c r="AU9602" s="201">
        <v>0.96</v>
      </c>
    </row>
    <row r="9603" spans="47:47" x14ac:dyDescent="0.2">
      <c r="AU9603" s="201">
        <v>0.96009999999999995</v>
      </c>
    </row>
    <row r="9604" spans="47:47" x14ac:dyDescent="0.2">
      <c r="AU9604" s="201">
        <v>0.96020000000000005</v>
      </c>
    </row>
    <row r="9605" spans="47:47" x14ac:dyDescent="0.2">
      <c r="AU9605" s="201">
        <v>0.96030000000000004</v>
      </c>
    </row>
    <row r="9606" spans="47:47" x14ac:dyDescent="0.2">
      <c r="AU9606" s="201">
        <v>0.96040000000000003</v>
      </c>
    </row>
    <row r="9607" spans="47:47" x14ac:dyDescent="0.2">
      <c r="AU9607" s="201">
        <v>0.96050000000000002</v>
      </c>
    </row>
    <row r="9608" spans="47:47" x14ac:dyDescent="0.2">
      <c r="AU9608" s="201">
        <v>0.96060000000000001</v>
      </c>
    </row>
    <row r="9609" spans="47:47" x14ac:dyDescent="0.2">
      <c r="AU9609" s="201">
        <v>0.9607</v>
      </c>
    </row>
    <row r="9610" spans="47:47" x14ac:dyDescent="0.2">
      <c r="AU9610" s="201">
        <v>0.96079999999999999</v>
      </c>
    </row>
    <row r="9611" spans="47:47" x14ac:dyDescent="0.2">
      <c r="AU9611" s="201">
        <v>0.96089999999999998</v>
      </c>
    </row>
    <row r="9612" spans="47:47" x14ac:dyDescent="0.2">
      <c r="AU9612" s="201">
        <v>0.96099999999999997</v>
      </c>
    </row>
    <row r="9613" spans="47:47" x14ac:dyDescent="0.2">
      <c r="AU9613" s="201">
        <v>0.96109999999999995</v>
      </c>
    </row>
    <row r="9614" spans="47:47" x14ac:dyDescent="0.2">
      <c r="AU9614" s="201">
        <v>0.96120000000000005</v>
      </c>
    </row>
    <row r="9615" spans="47:47" x14ac:dyDescent="0.2">
      <c r="AU9615" s="201">
        <v>0.96130000000000004</v>
      </c>
    </row>
    <row r="9616" spans="47:47" x14ac:dyDescent="0.2">
      <c r="AU9616" s="201">
        <v>0.96140000000000003</v>
      </c>
    </row>
    <row r="9617" spans="47:47" x14ac:dyDescent="0.2">
      <c r="AU9617" s="201">
        <v>0.96150000000000002</v>
      </c>
    </row>
    <row r="9618" spans="47:47" x14ac:dyDescent="0.2">
      <c r="AU9618" s="201">
        <v>0.96160000000000001</v>
      </c>
    </row>
    <row r="9619" spans="47:47" x14ac:dyDescent="0.2">
      <c r="AU9619" s="201">
        <v>0.9617</v>
      </c>
    </row>
    <row r="9620" spans="47:47" x14ac:dyDescent="0.2">
      <c r="AU9620" s="201">
        <v>0.96179999999999999</v>
      </c>
    </row>
    <row r="9621" spans="47:47" x14ac:dyDescent="0.2">
      <c r="AU9621" s="201">
        <v>0.96189999999999998</v>
      </c>
    </row>
    <row r="9622" spans="47:47" x14ac:dyDescent="0.2">
      <c r="AU9622" s="201">
        <v>0.96199999999999997</v>
      </c>
    </row>
    <row r="9623" spans="47:47" x14ac:dyDescent="0.2">
      <c r="AU9623" s="201">
        <v>0.96209999999999996</v>
      </c>
    </row>
    <row r="9624" spans="47:47" x14ac:dyDescent="0.2">
      <c r="AU9624" s="201">
        <v>0.96220000000000006</v>
      </c>
    </row>
    <row r="9625" spans="47:47" x14ac:dyDescent="0.2">
      <c r="AU9625" s="201">
        <v>0.96230000000000004</v>
      </c>
    </row>
    <row r="9626" spans="47:47" x14ac:dyDescent="0.2">
      <c r="AU9626" s="201">
        <v>0.96240000000000003</v>
      </c>
    </row>
    <row r="9627" spans="47:47" x14ac:dyDescent="0.2">
      <c r="AU9627" s="201">
        <v>0.96250000000000002</v>
      </c>
    </row>
    <row r="9628" spans="47:47" x14ac:dyDescent="0.2">
      <c r="AU9628" s="201">
        <v>0.96260000000000001</v>
      </c>
    </row>
    <row r="9629" spans="47:47" x14ac:dyDescent="0.2">
      <c r="AU9629" s="201">
        <v>0.9627</v>
      </c>
    </row>
    <row r="9630" spans="47:47" x14ac:dyDescent="0.2">
      <c r="AU9630" s="201">
        <v>0.96279999999999999</v>
      </c>
    </row>
    <row r="9631" spans="47:47" x14ac:dyDescent="0.2">
      <c r="AU9631" s="201">
        <v>0.96289999999999998</v>
      </c>
    </row>
    <row r="9632" spans="47:47" x14ac:dyDescent="0.2">
      <c r="AU9632" s="201">
        <v>0.96299999999999997</v>
      </c>
    </row>
    <row r="9633" spans="47:47" x14ac:dyDescent="0.2">
      <c r="AU9633" s="201">
        <v>0.96309999999999996</v>
      </c>
    </row>
    <row r="9634" spans="47:47" x14ac:dyDescent="0.2">
      <c r="AU9634" s="201">
        <v>0.96319999999999995</v>
      </c>
    </row>
    <row r="9635" spans="47:47" x14ac:dyDescent="0.2">
      <c r="AU9635" s="201">
        <v>0.96330000000000005</v>
      </c>
    </row>
    <row r="9636" spans="47:47" x14ac:dyDescent="0.2">
      <c r="AU9636" s="201">
        <v>0.96340000000000003</v>
      </c>
    </row>
    <row r="9637" spans="47:47" x14ac:dyDescent="0.2">
      <c r="AU9637" s="201">
        <v>0.96350000000000002</v>
      </c>
    </row>
    <row r="9638" spans="47:47" x14ac:dyDescent="0.2">
      <c r="AU9638" s="201">
        <v>0.96360000000000001</v>
      </c>
    </row>
    <row r="9639" spans="47:47" x14ac:dyDescent="0.2">
      <c r="AU9639" s="201">
        <v>0.9637</v>
      </c>
    </row>
    <row r="9640" spans="47:47" x14ac:dyDescent="0.2">
      <c r="AU9640" s="201">
        <v>0.96379999999999999</v>
      </c>
    </row>
    <row r="9641" spans="47:47" x14ac:dyDescent="0.2">
      <c r="AU9641" s="201">
        <v>0.96389999999999998</v>
      </c>
    </row>
    <row r="9642" spans="47:47" x14ac:dyDescent="0.2">
      <c r="AU9642" s="201">
        <v>0.96399999999999997</v>
      </c>
    </row>
    <row r="9643" spans="47:47" x14ac:dyDescent="0.2">
      <c r="AU9643" s="201">
        <v>0.96409999999999996</v>
      </c>
    </row>
    <row r="9644" spans="47:47" x14ac:dyDescent="0.2">
      <c r="AU9644" s="201">
        <v>0.96419999999999995</v>
      </c>
    </row>
    <row r="9645" spans="47:47" x14ac:dyDescent="0.2">
      <c r="AU9645" s="201">
        <v>0.96430000000000005</v>
      </c>
    </row>
    <row r="9646" spans="47:47" x14ac:dyDescent="0.2">
      <c r="AU9646" s="201">
        <v>0.96440000000000003</v>
      </c>
    </row>
    <row r="9647" spans="47:47" x14ac:dyDescent="0.2">
      <c r="AU9647" s="201">
        <v>0.96450000000000002</v>
      </c>
    </row>
    <row r="9648" spans="47:47" x14ac:dyDescent="0.2">
      <c r="AU9648" s="201">
        <v>0.96460000000000001</v>
      </c>
    </row>
    <row r="9649" spans="47:47" x14ac:dyDescent="0.2">
      <c r="AU9649" s="201">
        <v>0.9647</v>
      </c>
    </row>
    <row r="9650" spans="47:47" x14ac:dyDescent="0.2">
      <c r="AU9650" s="201">
        <v>0.96479999999999999</v>
      </c>
    </row>
    <row r="9651" spans="47:47" x14ac:dyDescent="0.2">
      <c r="AU9651" s="201">
        <v>0.96489999999999998</v>
      </c>
    </row>
    <row r="9652" spans="47:47" x14ac:dyDescent="0.2">
      <c r="AU9652" s="201">
        <v>0.96499999999999997</v>
      </c>
    </row>
    <row r="9653" spans="47:47" x14ac:dyDescent="0.2">
      <c r="AU9653" s="201">
        <v>0.96509999999999996</v>
      </c>
    </row>
    <row r="9654" spans="47:47" x14ac:dyDescent="0.2">
      <c r="AU9654" s="201">
        <v>0.96519999999999995</v>
      </c>
    </row>
    <row r="9655" spans="47:47" x14ac:dyDescent="0.2">
      <c r="AU9655" s="201">
        <v>0.96530000000000005</v>
      </c>
    </row>
    <row r="9656" spans="47:47" x14ac:dyDescent="0.2">
      <c r="AU9656" s="201">
        <v>0.96540000000000004</v>
      </c>
    </row>
    <row r="9657" spans="47:47" x14ac:dyDescent="0.2">
      <c r="AU9657" s="201">
        <v>0.96550000000000002</v>
      </c>
    </row>
    <row r="9658" spans="47:47" x14ac:dyDescent="0.2">
      <c r="AU9658" s="201">
        <v>0.96560000000000001</v>
      </c>
    </row>
    <row r="9659" spans="47:47" x14ac:dyDescent="0.2">
      <c r="AU9659" s="201">
        <v>0.9657</v>
      </c>
    </row>
    <row r="9660" spans="47:47" x14ac:dyDescent="0.2">
      <c r="AU9660" s="201">
        <v>0.96579999999999999</v>
      </c>
    </row>
    <row r="9661" spans="47:47" x14ac:dyDescent="0.2">
      <c r="AU9661" s="201">
        <v>0.96589999999999998</v>
      </c>
    </row>
    <row r="9662" spans="47:47" x14ac:dyDescent="0.2">
      <c r="AU9662" s="201">
        <v>0.96599999999999997</v>
      </c>
    </row>
    <row r="9663" spans="47:47" x14ac:dyDescent="0.2">
      <c r="AU9663" s="201">
        <v>0.96609999999999996</v>
      </c>
    </row>
    <row r="9664" spans="47:47" x14ac:dyDescent="0.2">
      <c r="AU9664" s="201">
        <v>0.96619999999999995</v>
      </c>
    </row>
    <row r="9665" spans="47:47" x14ac:dyDescent="0.2">
      <c r="AU9665" s="201">
        <v>0.96630000000000005</v>
      </c>
    </row>
    <row r="9666" spans="47:47" x14ac:dyDescent="0.2">
      <c r="AU9666" s="201">
        <v>0.96640000000000004</v>
      </c>
    </row>
    <row r="9667" spans="47:47" x14ac:dyDescent="0.2">
      <c r="AU9667" s="201">
        <v>0.96650000000000003</v>
      </c>
    </row>
    <row r="9668" spans="47:47" x14ac:dyDescent="0.2">
      <c r="AU9668" s="201">
        <v>0.96660000000000001</v>
      </c>
    </row>
    <row r="9669" spans="47:47" x14ac:dyDescent="0.2">
      <c r="AU9669" s="201">
        <v>0.9667</v>
      </c>
    </row>
    <row r="9670" spans="47:47" x14ac:dyDescent="0.2">
      <c r="AU9670" s="201">
        <v>0.96679999999999999</v>
      </c>
    </row>
    <row r="9671" spans="47:47" x14ac:dyDescent="0.2">
      <c r="AU9671" s="201">
        <v>0.96689999999999998</v>
      </c>
    </row>
    <row r="9672" spans="47:47" x14ac:dyDescent="0.2">
      <c r="AU9672" s="201">
        <v>0.96699999999999997</v>
      </c>
    </row>
    <row r="9673" spans="47:47" x14ac:dyDescent="0.2">
      <c r="AU9673" s="201">
        <v>0.96709999999999996</v>
      </c>
    </row>
    <row r="9674" spans="47:47" x14ac:dyDescent="0.2">
      <c r="AU9674" s="201">
        <v>0.96719999999999995</v>
      </c>
    </row>
    <row r="9675" spans="47:47" x14ac:dyDescent="0.2">
      <c r="AU9675" s="201">
        <v>0.96730000000000005</v>
      </c>
    </row>
    <row r="9676" spans="47:47" x14ac:dyDescent="0.2">
      <c r="AU9676" s="201">
        <v>0.96740000000000004</v>
      </c>
    </row>
    <row r="9677" spans="47:47" x14ac:dyDescent="0.2">
      <c r="AU9677" s="201">
        <v>0.96750000000000003</v>
      </c>
    </row>
    <row r="9678" spans="47:47" x14ac:dyDescent="0.2">
      <c r="AU9678" s="201">
        <v>0.96760000000000002</v>
      </c>
    </row>
    <row r="9679" spans="47:47" x14ac:dyDescent="0.2">
      <c r="AU9679" s="201">
        <v>0.9677</v>
      </c>
    </row>
    <row r="9680" spans="47:47" x14ac:dyDescent="0.2">
      <c r="AU9680" s="201">
        <v>0.96779999999999999</v>
      </c>
    </row>
    <row r="9681" spans="47:47" x14ac:dyDescent="0.2">
      <c r="AU9681" s="201">
        <v>0.96789999999999998</v>
      </c>
    </row>
    <row r="9682" spans="47:47" x14ac:dyDescent="0.2">
      <c r="AU9682" s="201">
        <v>0.96799999999999997</v>
      </c>
    </row>
    <row r="9683" spans="47:47" x14ac:dyDescent="0.2">
      <c r="AU9683" s="201">
        <v>0.96809999999999996</v>
      </c>
    </row>
    <row r="9684" spans="47:47" x14ac:dyDescent="0.2">
      <c r="AU9684" s="201">
        <v>0.96819999999999995</v>
      </c>
    </row>
    <row r="9685" spans="47:47" x14ac:dyDescent="0.2">
      <c r="AU9685" s="201">
        <v>0.96830000000000005</v>
      </c>
    </row>
    <row r="9686" spans="47:47" x14ac:dyDescent="0.2">
      <c r="AU9686" s="201">
        <v>0.96840000000000004</v>
      </c>
    </row>
    <row r="9687" spans="47:47" x14ac:dyDescent="0.2">
      <c r="AU9687" s="201">
        <v>0.96850000000000003</v>
      </c>
    </row>
    <row r="9688" spans="47:47" x14ac:dyDescent="0.2">
      <c r="AU9688" s="201">
        <v>0.96860000000000002</v>
      </c>
    </row>
    <row r="9689" spans="47:47" x14ac:dyDescent="0.2">
      <c r="AU9689" s="201">
        <v>0.96870000000000001</v>
      </c>
    </row>
    <row r="9690" spans="47:47" x14ac:dyDescent="0.2">
      <c r="AU9690" s="201">
        <v>0.96879999999999999</v>
      </c>
    </row>
    <row r="9691" spans="47:47" x14ac:dyDescent="0.2">
      <c r="AU9691" s="201">
        <v>0.96889999999999998</v>
      </c>
    </row>
    <row r="9692" spans="47:47" x14ac:dyDescent="0.2">
      <c r="AU9692" s="201">
        <v>0.96899999999999997</v>
      </c>
    </row>
    <row r="9693" spans="47:47" x14ac:dyDescent="0.2">
      <c r="AU9693" s="201">
        <v>0.96909999999999996</v>
      </c>
    </row>
    <row r="9694" spans="47:47" x14ac:dyDescent="0.2">
      <c r="AU9694" s="201">
        <v>0.96919999999999995</v>
      </c>
    </row>
    <row r="9695" spans="47:47" x14ac:dyDescent="0.2">
      <c r="AU9695" s="201">
        <v>0.96930000000000005</v>
      </c>
    </row>
    <row r="9696" spans="47:47" x14ac:dyDescent="0.2">
      <c r="AU9696" s="201">
        <v>0.96940000000000004</v>
      </c>
    </row>
    <row r="9697" spans="47:47" x14ac:dyDescent="0.2">
      <c r="AU9697" s="201">
        <v>0.96950000000000003</v>
      </c>
    </row>
    <row r="9698" spans="47:47" x14ac:dyDescent="0.2">
      <c r="AU9698" s="201">
        <v>0.96960000000000002</v>
      </c>
    </row>
    <row r="9699" spans="47:47" x14ac:dyDescent="0.2">
      <c r="AU9699" s="201">
        <v>0.96970000000000001</v>
      </c>
    </row>
    <row r="9700" spans="47:47" x14ac:dyDescent="0.2">
      <c r="AU9700" s="201">
        <v>0.9698</v>
      </c>
    </row>
    <row r="9701" spans="47:47" x14ac:dyDescent="0.2">
      <c r="AU9701" s="201">
        <v>0.96989999999999998</v>
      </c>
    </row>
    <row r="9702" spans="47:47" x14ac:dyDescent="0.2">
      <c r="AU9702" s="201">
        <v>0.97</v>
      </c>
    </row>
    <row r="9703" spans="47:47" x14ac:dyDescent="0.2">
      <c r="AU9703" s="201">
        <v>0.97009999999999996</v>
      </c>
    </row>
    <row r="9704" spans="47:47" x14ac:dyDescent="0.2">
      <c r="AU9704" s="201">
        <v>0.97019999999999995</v>
      </c>
    </row>
    <row r="9705" spans="47:47" x14ac:dyDescent="0.2">
      <c r="AU9705" s="201">
        <v>0.97030000000000005</v>
      </c>
    </row>
    <row r="9706" spans="47:47" x14ac:dyDescent="0.2">
      <c r="AU9706" s="201">
        <v>0.97040000000000004</v>
      </c>
    </row>
    <row r="9707" spans="47:47" x14ac:dyDescent="0.2">
      <c r="AU9707" s="201">
        <v>0.97050000000000003</v>
      </c>
    </row>
    <row r="9708" spans="47:47" x14ac:dyDescent="0.2">
      <c r="AU9708" s="201">
        <v>0.97060000000000002</v>
      </c>
    </row>
    <row r="9709" spans="47:47" x14ac:dyDescent="0.2">
      <c r="AU9709" s="201">
        <v>0.97070000000000001</v>
      </c>
    </row>
    <row r="9710" spans="47:47" x14ac:dyDescent="0.2">
      <c r="AU9710" s="201">
        <v>0.9708</v>
      </c>
    </row>
    <row r="9711" spans="47:47" x14ac:dyDescent="0.2">
      <c r="AU9711" s="201">
        <v>0.97089999999999999</v>
      </c>
    </row>
    <row r="9712" spans="47:47" x14ac:dyDescent="0.2">
      <c r="AU9712" s="201">
        <v>0.97099999999999997</v>
      </c>
    </row>
    <row r="9713" spans="47:47" x14ac:dyDescent="0.2">
      <c r="AU9713" s="201">
        <v>0.97109999999999996</v>
      </c>
    </row>
    <row r="9714" spans="47:47" x14ac:dyDescent="0.2">
      <c r="AU9714" s="201">
        <v>0.97119999999999995</v>
      </c>
    </row>
    <row r="9715" spans="47:47" x14ac:dyDescent="0.2">
      <c r="AU9715" s="201">
        <v>0.97130000000000005</v>
      </c>
    </row>
    <row r="9716" spans="47:47" x14ac:dyDescent="0.2">
      <c r="AU9716" s="201">
        <v>0.97140000000000004</v>
      </c>
    </row>
    <row r="9717" spans="47:47" x14ac:dyDescent="0.2">
      <c r="AU9717" s="201">
        <v>0.97150000000000003</v>
      </c>
    </row>
    <row r="9718" spans="47:47" x14ac:dyDescent="0.2">
      <c r="AU9718" s="201">
        <v>0.97160000000000002</v>
      </c>
    </row>
    <row r="9719" spans="47:47" x14ac:dyDescent="0.2">
      <c r="AU9719" s="201">
        <v>0.97170000000000001</v>
      </c>
    </row>
    <row r="9720" spans="47:47" x14ac:dyDescent="0.2">
      <c r="AU9720" s="201">
        <v>0.9718</v>
      </c>
    </row>
    <row r="9721" spans="47:47" x14ac:dyDescent="0.2">
      <c r="AU9721" s="201">
        <v>0.97189999999999999</v>
      </c>
    </row>
    <row r="9722" spans="47:47" x14ac:dyDescent="0.2">
      <c r="AU9722" s="201">
        <v>0.97199999999999998</v>
      </c>
    </row>
    <row r="9723" spans="47:47" x14ac:dyDescent="0.2">
      <c r="AU9723" s="201">
        <v>0.97209999999999996</v>
      </c>
    </row>
    <row r="9724" spans="47:47" x14ac:dyDescent="0.2">
      <c r="AU9724" s="201">
        <v>0.97219999999999995</v>
      </c>
    </row>
    <row r="9725" spans="47:47" x14ac:dyDescent="0.2">
      <c r="AU9725" s="201">
        <v>0.97230000000000005</v>
      </c>
    </row>
    <row r="9726" spans="47:47" x14ac:dyDescent="0.2">
      <c r="AU9726" s="201">
        <v>0.97240000000000004</v>
      </c>
    </row>
    <row r="9727" spans="47:47" x14ac:dyDescent="0.2">
      <c r="AU9727" s="201">
        <v>0.97250000000000003</v>
      </c>
    </row>
    <row r="9728" spans="47:47" x14ac:dyDescent="0.2">
      <c r="AU9728" s="201">
        <v>0.97260000000000002</v>
      </c>
    </row>
    <row r="9729" spans="47:47" x14ac:dyDescent="0.2">
      <c r="AU9729" s="201">
        <v>0.97270000000000001</v>
      </c>
    </row>
    <row r="9730" spans="47:47" x14ac:dyDescent="0.2">
      <c r="AU9730" s="201">
        <v>0.9728</v>
      </c>
    </row>
    <row r="9731" spans="47:47" x14ac:dyDescent="0.2">
      <c r="AU9731" s="201">
        <v>0.97289999999999999</v>
      </c>
    </row>
    <row r="9732" spans="47:47" x14ac:dyDescent="0.2">
      <c r="AU9732" s="201">
        <v>0.97299999999999998</v>
      </c>
    </row>
    <row r="9733" spans="47:47" x14ac:dyDescent="0.2">
      <c r="AU9733" s="201">
        <v>0.97309999999999997</v>
      </c>
    </row>
    <row r="9734" spans="47:47" x14ac:dyDescent="0.2">
      <c r="AU9734" s="201">
        <v>0.97319999999999995</v>
      </c>
    </row>
    <row r="9735" spans="47:47" x14ac:dyDescent="0.2">
      <c r="AU9735" s="201">
        <v>0.97330000000000005</v>
      </c>
    </row>
    <row r="9736" spans="47:47" x14ac:dyDescent="0.2">
      <c r="AU9736" s="201">
        <v>0.97340000000000004</v>
      </c>
    </row>
    <row r="9737" spans="47:47" x14ac:dyDescent="0.2">
      <c r="AU9737" s="201">
        <v>0.97350000000000003</v>
      </c>
    </row>
    <row r="9738" spans="47:47" x14ac:dyDescent="0.2">
      <c r="AU9738" s="201">
        <v>0.97360000000000002</v>
      </c>
    </row>
    <row r="9739" spans="47:47" x14ac:dyDescent="0.2">
      <c r="AU9739" s="201">
        <v>0.97370000000000001</v>
      </c>
    </row>
    <row r="9740" spans="47:47" x14ac:dyDescent="0.2">
      <c r="AU9740" s="201">
        <v>0.9738</v>
      </c>
    </row>
    <row r="9741" spans="47:47" x14ac:dyDescent="0.2">
      <c r="AU9741" s="201">
        <v>0.97389999999999999</v>
      </c>
    </row>
    <row r="9742" spans="47:47" x14ac:dyDescent="0.2">
      <c r="AU9742" s="201">
        <v>0.97399999999999998</v>
      </c>
    </row>
    <row r="9743" spans="47:47" x14ac:dyDescent="0.2">
      <c r="AU9743" s="201">
        <v>0.97409999999999997</v>
      </c>
    </row>
    <row r="9744" spans="47:47" x14ac:dyDescent="0.2">
      <c r="AU9744" s="201">
        <v>0.97419999999999995</v>
      </c>
    </row>
    <row r="9745" spans="47:47" x14ac:dyDescent="0.2">
      <c r="AU9745" s="201">
        <v>0.97430000000000005</v>
      </c>
    </row>
    <row r="9746" spans="47:47" x14ac:dyDescent="0.2">
      <c r="AU9746" s="201">
        <v>0.97440000000000004</v>
      </c>
    </row>
    <row r="9747" spans="47:47" x14ac:dyDescent="0.2">
      <c r="AU9747" s="201">
        <v>0.97450000000000003</v>
      </c>
    </row>
    <row r="9748" spans="47:47" x14ac:dyDescent="0.2">
      <c r="AU9748" s="201">
        <v>0.97460000000000002</v>
      </c>
    </row>
    <row r="9749" spans="47:47" x14ac:dyDescent="0.2">
      <c r="AU9749" s="201">
        <v>0.97470000000000001</v>
      </c>
    </row>
    <row r="9750" spans="47:47" x14ac:dyDescent="0.2">
      <c r="AU9750" s="201">
        <v>0.9748</v>
      </c>
    </row>
    <row r="9751" spans="47:47" x14ac:dyDescent="0.2">
      <c r="AU9751" s="201">
        <v>0.97489999999999999</v>
      </c>
    </row>
    <row r="9752" spans="47:47" x14ac:dyDescent="0.2">
      <c r="AU9752" s="201">
        <v>0.97499999999999998</v>
      </c>
    </row>
    <row r="9753" spans="47:47" x14ac:dyDescent="0.2">
      <c r="AU9753" s="201">
        <v>0.97509999999999997</v>
      </c>
    </row>
    <row r="9754" spans="47:47" x14ac:dyDescent="0.2">
      <c r="AU9754" s="201">
        <v>0.97519999999999996</v>
      </c>
    </row>
    <row r="9755" spans="47:47" x14ac:dyDescent="0.2">
      <c r="AU9755" s="201">
        <v>0.97529999999999994</v>
      </c>
    </row>
    <row r="9756" spans="47:47" x14ac:dyDescent="0.2">
      <c r="AU9756" s="201">
        <v>0.97540000000000004</v>
      </c>
    </row>
    <row r="9757" spans="47:47" x14ac:dyDescent="0.2">
      <c r="AU9757" s="201">
        <v>0.97550000000000003</v>
      </c>
    </row>
    <row r="9758" spans="47:47" x14ac:dyDescent="0.2">
      <c r="AU9758" s="201">
        <v>0.97560000000000002</v>
      </c>
    </row>
    <row r="9759" spans="47:47" x14ac:dyDescent="0.2">
      <c r="AU9759" s="201">
        <v>0.97570000000000001</v>
      </c>
    </row>
    <row r="9760" spans="47:47" x14ac:dyDescent="0.2">
      <c r="AU9760" s="201">
        <v>0.9758</v>
      </c>
    </row>
    <row r="9761" spans="47:47" x14ac:dyDescent="0.2">
      <c r="AU9761" s="201">
        <v>0.97589999999999999</v>
      </c>
    </row>
    <row r="9762" spans="47:47" x14ac:dyDescent="0.2">
      <c r="AU9762" s="201">
        <v>0.97599999999999998</v>
      </c>
    </row>
    <row r="9763" spans="47:47" x14ac:dyDescent="0.2">
      <c r="AU9763" s="201">
        <v>0.97609999999999997</v>
      </c>
    </row>
    <row r="9764" spans="47:47" x14ac:dyDescent="0.2">
      <c r="AU9764" s="201">
        <v>0.97619999999999996</v>
      </c>
    </row>
    <row r="9765" spans="47:47" x14ac:dyDescent="0.2">
      <c r="AU9765" s="201">
        <v>0.97629999999999995</v>
      </c>
    </row>
    <row r="9766" spans="47:47" x14ac:dyDescent="0.2">
      <c r="AU9766" s="201">
        <v>0.97640000000000005</v>
      </c>
    </row>
    <row r="9767" spans="47:47" x14ac:dyDescent="0.2">
      <c r="AU9767" s="201">
        <v>0.97650000000000003</v>
      </c>
    </row>
    <row r="9768" spans="47:47" x14ac:dyDescent="0.2">
      <c r="AU9768" s="201">
        <v>0.97660000000000002</v>
      </c>
    </row>
    <row r="9769" spans="47:47" x14ac:dyDescent="0.2">
      <c r="AU9769" s="201">
        <v>0.97670000000000001</v>
      </c>
    </row>
    <row r="9770" spans="47:47" x14ac:dyDescent="0.2">
      <c r="AU9770" s="201">
        <v>0.9768</v>
      </c>
    </row>
    <row r="9771" spans="47:47" x14ac:dyDescent="0.2">
      <c r="AU9771" s="201">
        <v>0.97689999999999999</v>
      </c>
    </row>
    <row r="9772" spans="47:47" x14ac:dyDescent="0.2">
      <c r="AU9772" s="201">
        <v>0.97699999999999998</v>
      </c>
    </row>
    <row r="9773" spans="47:47" x14ac:dyDescent="0.2">
      <c r="AU9773" s="201">
        <v>0.97709999999999997</v>
      </c>
    </row>
    <row r="9774" spans="47:47" x14ac:dyDescent="0.2">
      <c r="AU9774" s="201">
        <v>0.97719999999999996</v>
      </c>
    </row>
    <row r="9775" spans="47:47" x14ac:dyDescent="0.2">
      <c r="AU9775" s="201">
        <v>0.97729999999999995</v>
      </c>
    </row>
    <row r="9776" spans="47:47" x14ac:dyDescent="0.2">
      <c r="AU9776" s="201">
        <v>0.97740000000000005</v>
      </c>
    </row>
    <row r="9777" spans="47:47" x14ac:dyDescent="0.2">
      <c r="AU9777" s="201">
        <v>0.97750000000000004</v>
      </c>
    </row>
    <row r="9778" spans="47:47" x14ac:dyDescent="0.2">
      <c r="AU9778" s="201">
        <v>0.97760000000000002</v>
      </c>
    </row>
    <row r="9779" spans="47:47" x14ac:dyDescent="0.2">
      <c r="AU9779" s="201">
        <v>0.97770000000000001</v>
      </c>
    </row>
    <row r="9780" spans="47:47" x14ac:dyDescent="0.2">
      <c r="AU9780" s="201">
        <v>0.9778</v>
      </c>
    </row>
    <row r="9781" spans="47:47" x14ac:dyDescent="0.2">
      <c r="AU9781" s="201">
        <v>0.97789999999999999</v>
      </c>
    </row>
    <row r="9782" spans="47:47" x14ac:dyDescent="0.2">
      <c r="AU9782" s="201">
        <v>0.97799999999999998</v>
      </c>
    </row>
    <row r="9783" spans="47:47" x14ac:dyDescent="0.2">
      <c r="AU9783" s="201">
        <v>0.97809999999999997</v>
      </c>
    </row>
    <row r="9784" spans="47:47" x14ac:dyDescent="0.2">
      <c r="AU9784" s="201">
        <v>0.97819999999999996</v>
      </c>
    </row>
    <row r="9785" spans="47:47" x14ac:dyDescent="0.2">
      <c r="AU9785" s="201">
        <v>0.97829999999999995</v>
      </c>
    </row>
    <row r="9786" spans="47:47" x14ac:dyDescent="0.2">
      <c r="AU9786" s="201">
        <v>0.97840000000000005</v>
      </c>
    </row>
    <row r="9787" spans="47:47" x14ac:dyDescent="0.2">
      <c r="AU9787" s="201">
        <v>0.97850000000000004</v>
      </c>
    </row>
    <row r="9788" spans="47:47" x14ac:dyDescent="0.2">
      <c r="AU9788" s="201">
        <v>0.97860000000000003</v>
      </c>
    </row>
    <row r="9789" spans="47:47" x14ac:dyDescent="0.2">
      <c r="AU9789" s="201">
        <v>0.97870000000000001</v>
      </c>
    </row>
    <row r="9790" spans="47:47" x14ac:dyDescent="0.2">
      <c r="AU9790" s="201">
        <v>0.9788</v>
      </c>
    </row>
    <row r="9791" spans="47:47" x14ac:dyDescent="0.2">
      <c r="AU9791" s="201">
        <v>0.97889999999999999</v>
      </c>
    </row>
    <row r="9792" spans="47:47" x14ac:dyDescent="0.2">
      <c r="AU9792" s="201">
        <v>0.97899999999999998</v>
      </c>
    </row>
    <row r="9793" spans="47:47" x14ac:dyDescent="0.2">
      <c r="AU9793" s="201">
        <v>0.97909999999999997</v>
      </c>
    </row>
    <row r="9794" spans="47:47" x14ac:dyDescent="0.2">
      <c r="AU9794" s="201">
        <v>0.97919999999999996</v>
      </c>
    </row>
    <row r="9795" spans="47:47" x14ac:dyDescent="0.2">
      <c r="AU9795" s="201">
        <v>0.97929999999999995</v>
      </c>
    </row>
    <row r="9796" spans="47:47" x14ac:dyDescent="0.2">
      <c r="AU9796" s="201">
        <v>0.97940000000000005</v>
      </c>
    </row>
    <row r="9797" spans="47:47" x14ac:dyDescent="0.2">
      <c r="AU9797" s="201">
        <v>0.97950000000000004</v>
      </c>
    </row>
    <row r="9798" spans="47:47" x14ac:dyDescent="0.2">
      <c r="AU9798" s="201">
        <v>0.97960000000000003</v>
      </c>
    </row>
    <row r="9799" spans="47:47" x14ac:dyDescent="0.2">
      <c r="AU9799" s="201">
        <v>0.97970000000000002</v>
      </c>
    </row>
    <row r="9800" spans="47:47" x14ac:dyDescent="0.2">
      <c r="AU9800" s="201">
        <v>0.9798</v>
      </c>
    </row>
    <row r="9801" spans="47:47" x14ac:dyDescent="0.2">
      <c r="AU9801" s="201">
        <v>0.97989999999999999</v>
      </c>
    </row>
    <row r="9802" spans="47:47" x14ac:dyDescent="0.2">
      <c r="AU9802" s="201">
        <v>0.98</v>
      </c>
    </row>
    <row r="9803" spans="47:47" x14ac:dyDescent="0.2">
      <c r="AU9803" s="201">
        <v>0.98009999999999997</v>
      </c>
    </row>
    <row r="9804" spans="47:47" x14ac:dyDescent="0.2">
      <c r="AU9804" s="201">
        <v>0.98019999999999996</v>
      </c>
    </row>
    <row r="9805" spans="47:47" x14ac:dyDescent="0.2">
      <c r="AU9805" s="201">
        <v>0.98029999999999995</v>
      </c>
    </row>
    <row r="9806" spans="47:47" x14ac:dyDescent="0.2">
      <c r="AU9806" s="201">
        <v>0.98040000000000005</v>
      </c>
    </row>
    <row r="9807" spans="47:47" x14ac:dyDescent="0.2">
      <c r="AU9807" s="201">
        <v>0.98050000000000004</v>
      </c>
    </row>
    <row r="9808" spans="47:47" x14ac:dyDescent="0.2">
      <c r="AU9808" s="201">
        <v>0.98060000000000003</v>
      </c>
    </row>
    <row r="9809" spans="47:47" x14ac:dyDescent="0.2">
      <c r="AU9809" s="201">
        <v>0.98070000000000002</v>
      </c>
    </row>
    <row r="9810" spans="47:47" x14ac:dyDescent="0.2">
      <c r="AU9810" s="201">
        <v>0.98080000000000001</v>
      </c>
    </row>
    <row r="9811" spans="47:47" x14ac:dyDescent="0.2">
      <c r="AU9811" s="201">
        <v>0.98089999999999999</v>
      </c>
    </row>
    <row r="9812" spans="47:47" x14ac:dyDescent="0.2">
      <c r="AU9812" s="201">
        <v>0.98099999999999998</v>
      </c>
    </row>
    <row r="9813" spans="47:47" x14ac:dyDescent="0.2">
      <c r="AU9813" s="201">
        <v>0.98109999999999997</v>
      </c>
    </row>
    <row r="9814" spans="47:47" x14ac:dyDescent="0.2">
      <c r="AU9814" s="201">
        <v>0.98119999999999996</v>
      </c>
    </row>
    <row r="9815" spans="47:47" x14ac:dyDescent="0.2">
      <c r="AU9815" s="201">
        <v>0.98129999999999995</v>
      </c>
    </row>
    <row r="9816" spans="47:47" x14ac:dyDescent="0.2">
      <c r="AU9816" s="201">
        <v>0.98140000000000005</v>
      </c>
    </row>
    <row r="9817" spans="47:47" x14ac:dyDescent="0.2">
      <c r="AU9817" s="201">
        <v>0.98150000000000004</v>
      </c>
    </row>
    <row r="9818" spans="47:47" x14ac:dyDescent="0.2">
      <c r="AU9818" s="201">
        <v>0.98160000000000003</v>
      </c>
    </row>
    <row r="9819" spans="47:47" x14ac:dyDescent="0.2">
      <c r="AU9819" s="201">
        <v>0.98170000000000002</v>
      </c>
    </row>
    <row r="9820" spans="47:47" x14ac:dyDescent="0.2">
      <c r="AU9820" s="201">
        <v>0.98180000000000001</v>
      </c>
    </row>
    <row r="9821" spans="47:47" x14ac:dyDescent="0.2">
      <c r="AU9821" s="201">
        <v>0.9819</v>
      </c>
    </row>
    <row r="9822" spans="47:47" x14ac:dyDescent="0.2">
      <c r="AU9822" s="201">
        <v>0.98199999999999998</v>
      </c>
    </row>
    <row r="9823" spans="47:47" x14ac:dyDescent="0.2">
      <c r="AU9823" s="201">
        <v>0.98209999999999997</v>
      </c>
    </row>
    <row r="9824" spans="47:47" x14ac:dyDescent="0.2">
      <c r="AU9824" s="201">
        <v>0.98219999999999996</v>
      </c>
    </row>
    <row r="9825" spans="47:47" x14ac:dyDescent="0.2">
      <c r="AU9825" s="201">
        <v>0.98229999999999995</v>
      </c>
    </row>
    <row r="9826" spans="47:47" x14ac:dyDescent="0.2">
      <c r="AU9826" s="201">
        <v>0.98240000000000005</v>
      </c>
    </row>
    <row r="9827" spans="47:47" x14ac:dyDescent="0.2">
      <c r="AU9827" s="201">
        <v>0.98250000000000004</v>
      </c>
    </row>
    <row r="9828" spans="47:47" x14ac:dyDescent="0.2">
      <c r="AU9828" s="201">
        <v>0.98260000000000003</v>
      </c>
    </row>
    <row r="9829" spans="47:47" x14ac:dyDescent="0.2">
      <c r="AU9829" s="201">
        <v>0.98270000000000002</v>
      </c>
    </row>
    <row r="9830" spans="47:47" x14ac:dyDescent="0.2">
      <c r="AU9830" s="201">
        <v>0.98280000000000001</v>
      </c>
    </row>
    <row r="9831" spans="47:47" x14ac:dyDescent="0.2">
      <c r="AU9831" s="201">
        <v>0.9829</v>
      </c>
    </row>
    <row r="9832" spans="47:47" x14ac:dyDescent="0.2">
      <c r="AU9832" s="201">
        <v>0.98299999999999998</v>
      </c>
    </row>
    <row r="9833" spans="47:47" x14ac:dyDescent="0.2">
      <c r="AU9833" s="201">
        <v>0.98309999999999997</v>
      </c>
    </row>
    <row r="9834" spans="47:47" x14ac:dyDescent="0.2">
      <c r="AU9834" s="201">
        <v>0.98319999999999996</v>
      </c>
    </row>
    <row r="9835" spans="47:47" x14ac:dyDescent="0.2">
      <c r="AU9835" s="201">
        <v>0.98329999999999995</v>
      </c>
    </row>
    <row r="9836" spans="47:47" x14ac:dyDescent="0.2">
      <c r="AU9836" s="201">
        <v>0.98340000000000005</v>
      </c>
    </row>
    <row r="9837" spans="47:47" x14ac:dyDescent="0.2">
      <c r="AU9837" s="201">
        <v>0.98350000000000004</v>
      </c>
    </row>
    <row r="9838" spans="47:47" x14ac:dyDescent="0.2">
      <c r="AU9838" s="201">
        <v>0.98360000000000003</v>
      </c>
    </row>
    <row r="9839" spans="47:47" x14ac:dyDescent="0.2">
      <c r="AU9839" s="201">
        <v>0.98370000000000002</v>
      </c>
    </row>
    <row r="9840" spans="47:47" x14ac:dyDescent="0.2">
      <c r="AU9840" s="201">
        <v>0.98380000000000001</v>
      </c>
    </row>
    <row r="9841" spans="47:47" x14ac:dyDescent="0.2">
      <c r="AU9841" s="201">
        <v>0.9839</v>
      </c>
    </row>
    <row r="9842" spans="47:47" x14ac:dyDescent="0.2">
      <c r="AU9842" s="201">
        <v>0.98399999999999999</v>
      </c>
    </row>
    <row r="9843" spans="47:47" x14ac:dyDescent="0.2">
      <c r="AU9843" s="201">
        <v>0.98409999999999997</v>
      </c>
    </row>
    <row r="9844" spans="47:47" x14ac:dyDescent="0.2">
      <c r="AU9844" s="201">
        <v>0.98419999999999996</v>
      </c>
    </row>
    <row r="9845" spans="47:47" x14ac:dyDescent="0.2">
      <c r="AU9845" s="201">
        <v>0.98429999999999995</v>
      </c>
    </row>
    <row r="9846" spans="47:47" x14ac:dyDescent="0.2">
      <c r="AU9846" s="201">
        <v>0.98440000000000005</v>
      </c>
    </row>
    <row r="9847" spans="47:47" x14ac:dyDescent="0.2">
      <c r="AU9847" s="201">
        <v>0.98450000000000004</v>
      </c>
    </row>
    <row r="9848" spans="47:47" x14ac:dyDescent="0.2">
      <c r="AU9848" s="201">
        <v>0.98460000000000003</v>
      </c>
    </row>
    <row r="9849" spans="47:47" x14ac:dyDescent="0.2">
      <c r="AU9849" s="201">
        <v>0.98470000000000002</v>
      </c>
    </row>
    <row r="9850" spans="47:47" x14ac:dyDescent="0.2">
      <c r="AU9850" s="201">
        <v>0.98480000000000001</v>
      </c>
    </row>
    <row r="9851" spans="47:47" x14ac:dyDescent="0.2">
      <c r="AU9851" s="201">
        <v>0.9849</v>
      </c>
    </row>
    <row r="9852" spans="47:47" x14ac:dyDescent="0.2">
      <c r="AU9852" s="201">
        <v>0.98499999999999999</v>
      </c>
    </row>
    <row r="9853" spans="47:47" x14ac:dyDescent="0.2">
      <c r="AU9853" s="201">
        <v>0.98509999999999998</v>
      </c>
    </row>
    <row r="9854" spans="47:47" x14ac:dyDescent="0.2">
      <c r="AU9854" s="201">
        <v>0.98519999999999996</v>
      </c>
    </row>
    <row r="9855" spans="47:47" x14ac:dyDescent="0.2">
      <c r="AU9855" s="201">
        <v>0.98529999999999995</v>
      </c>
    </row>
    <row r="9856" spans="47:47" x14ac:dyDescent="0.2">
      <c r="AU9856" s="201">
        <v>0.98540000000000005</v>
      </c>
    </row>
    <row r="9857" spans="47:47" x14ac:dyDescent="0.2">
      <c r="AU9857" s="201">
        <v>0.98550000000000004</v>
      </c>
    </row>
    <row r="9858" spans="47:47" x14ac:dyDescent="0.2">
      <c r="AU9858" s="201">
        <v>0.98560000000000003</v>
      </c>
    </row>
    <row r="9859" spans="47:47" x14ac:dyDescent="0.2">
      <c r="AU9859" s="201">
        <v>0.98570000000000002</v>
      </c>
    </row>
    <row r="9860" spans="47:47" x14ac:dyDescent="0.2">
      <c r="AU9860" s="201">
        <v>0.98580000000000001</v>
      </c>
    </row>
    <row r="9861" spans="47:47" x14ac:dyDescent="0.2">
      <c r="AU9861" s="201">
        <v>0.9859</v>
      </c>
    </row>
    <row r="9862" spans="47:47" x14ac:dyDescent="0.2">
      <c r="AU9862" s="201">
        <v>0.98599999999999999</v>
      </c>
    </row>
    <row r="9863" spans="47:47" x14ac:dyDescent="0.2">
      <c r="AU9863" s="201">
        <v>0.98609999999999998</v>
      </c>
    </row>
    <row r="9864" spans="47:47" x14ac:dyDescent="0.2">
      <c r="AU9864" s="201">
        <v>0.98619999999999997</v>
      </c>
    </row>
    <row r="9865" spans="47:47" x14ac:dyDescent="0.2">
      <c r="AU9865" s="201">
        <v>0.98629999999999995</v>
      </c>
    </row>
    <row r="9866" spans="47:47" x14ac:dyDescent="0.2">
      <c r="AU9866" s="201">
        <v>0.98640000000000005</v>
      </c>
    </row>
    <row r="9867" spans="47:47" x14ac:dyDescent="0.2">
      <c r="AU9867" s="201">
        <v>0.98650000000000004</v>
      </c>
    </row>
    <row r="9868" spans="47:47" x14ac:dyDescent="0.2">
      <c r="AU9868" s="201">
        <v>0.98660000000000003</v>
      </c>
    </row>
    <row r="9869" spans="47:47" x14ac:dyDescent="0.2">
      <c r="AU9869" s="201">
        <v>0.98670000000000002</v>
      </c>
    </row>
    <row r="9870" spans="47:47" x14ac:dyDescent="0.2">
      <c r="AU9870" s="201">
        <v>0.98680000000000001</v>
      </c>
    </row>
    <row r="9871" spans="47:47" x14ac:dyDescent="0.2">
      <c r="AU9871" s="201">
        <v>0.9869</v>
      </c>
    </row>
    <row r="9872" spans="47:47" x14ac:dyDescent="0.2">
      <c r="AU9872" s="201">
        <v>0.98699999999999999</v>
      </c>
    </row>
    <row r="9873" spans="47:47" x14ac:dyDescent="0.2">
      <c r="AU9873" s="201">
        <v>0.98709999999999998</v>
      </c>
    </row>
    <row r="9874" spans="47:47" x14ac:dyDescent="0.2">
      <c r="AU9874" s="201">
        <v>0.98719999999999997</v>
      </c>
    </row>
    <row r="9875" spans="47:47" x14ac:dyDescent="0.2">
      <c r="AU9875" s="201">
        <v>0.98729999999999996</v>
      </c>
    </row>
    <row r="9876" spans="47:47" x14ac:dyDescent="0.2">
      <c r="AU9876" s="201">
        <v>0.98740000000000006</v>
      </c>
    </row>
    <row r="9877" spans="47:47" x14ac:dyDescent="0.2">
      <c r="AU9877" s="201">
        <v>0.98750000000000004</v>
      </c>
    </row>
    <row r="9878" spans="47:47" x14ac:dyDescent="0.2">
      <c r="AU9878" s="201">
        <v>0.98760000000000003</v>
      </c>
    </row>
    <row r="9879" spans="47:47" x14ac:dyDescent="0.2">
      <c r="AU9879" s="201">
        <v>0.98770000000000002</v>
      </c>
    </row>
    <row r="9880" spans="47:47" x14ac:dyDescent="0.2">
      <c r="AU9880" s="201">
        <v>0.98780000000000001</v>
      </c>
    </row>
    <row r="9881" spans="47:47" x14ac:dyDescent="0.2">
      <c r="AU9881" s="201">
        <v>0.9879</v>
      </c>
    </row>
    <row r="9882" spans="47:47" x14ac:dyDescent="0.2">
      <c r="AU9882" s="201">
        <v>0.98799999999999999</v>
      </c>
    </row>
    <row r="9883" spans="47:47" x14ac:dyDescent="0.2">
      <c r="AU9883" s="201">
        <v>0.98809999999999998</v>
      </c>
    </row>
    <row r="9884" spans="47:47" x14ac:dyDescent="0.2">
      <c r="AU9884" s="201">
        <v>0.98819999999999997</v>
      </c>
    </row>
    <row r="9885" spans="47:47" x14ac:dyDescent="0.2">
      <c r="AU9885" s="201">
        <v>0.98829999999999996</v>
      </c>
    </row>
    <row r="9886" spans="47:47" x14ac:dyDescent="0.2">
      <c r="AU9886" s="201">
        <v>0.98839999999999995</v>
      </c>
    </row>
    <row r="9887" spans="47:47" x14ac:dyDescent="0.2">
      <c r="AU9887" s="201">
        <v>0.98850000000000005</v>
      </c>
    </row>
    <row r="9888" spans="47:47" x14ac:dyDescent="0.2">
      <c r="AU9888" s="201">
        <v>0.98860000000000003</v>
      </c>
    </row>
    <row r="9889" spans="47:47" x14ac:dyDescent="0.2">
      <c r="AU9889" s="201">
        <v>0.98870000000000002</v>
      </c>
    </row>
    <row r="9890" spans="47:47" x14ac:dyDescent="0.2">
      <c r="AU9890" s="201">
        <v>0.98880000000000001</v>
      </c>
    </row>
    <row r="9891" spans="47:47" x14ac:dyDescent="0.2">
      <c r="AU9891" s="201">
        <v>0.9889</v>
      </c>
    </row>
    <row r="9892" spans="47:47" x14ac:dyDescent="0.2">
      <c r="AU9892" s="201">
        <v>0.98899999999999999</v>
      </c>
    </row>
    <row r="9893" spans="47:47" x14ac:dyDescent="0.2">
      <c r="AU9893" s="201">
        <v>0.98909999999999998</v>
      </c>
    </row>
    <row r="9894" spans="47:47" x14ac:dyDescent="0.2">
      <c r="AU9894" s="201">
        <v>0.98919999999999997</v>
      </c>
    </row>
    <row r="9895" spans="47:47" x14ac:dyDescent="0.2">
      <c r="AU9895" s="201">
        <v>0.98929999999999996</v>
      </c>
    </row>
    <row r="9896" spans="47:47" x14ac:dyDescent="0.2">
      <c r="AU9896" s="201">
        <v>0.98939999999999995</v>
      </c>
    </row>
    <row r="9897" spans="47:47" x14ac:dyDescent="0.2">
      <c r="AU9897" s="201">
        <v>0.98950000000000005</v>
      </c>
    </row>
    <row r="9898" spans="47:47" x14ac:dyDescent="0.2">
      <c r="AU9898" s="201">
        <v>0.98960000000000004</v>
      </c>
    </row>
    <row r="9899" spans="47:47" x14ac:dyDescent="0.2">
      <c r="AU9899" s="201">
        <v>0.98970000000000002</v>
      </c>
    </row>
    <row r="9900" spans="47:47" x14ac:dyDescent="0.2">
      <c r="AU9900" s="201">
        <v>0.98980000000000001</v>
      </c>
    </row>
    <row r="9901" spans="47:47" x14ac:dyDescent="0.2">
      <c r="AU9901" s="201">
        <v>0.9899</v>
      </c>
    </row>
    <row r="9902" spans="47:47" x14ac:dyDescent="0.2">
      <c r="AU9902" s="201">
        <v>0.99</v>
      </c>
    </row>
    <row r="9903" spans="47:47" x14ac:dyDescent="0.2">
      <c r="AU9903" s="201">
        <v>0.99009999999999998</v>
      </c>
    </row>
    <row r="9904" spans="47:47" x14ac:dyDescent="0.2">
      <c r="AU9904" s="201">
        <v>0.99019999999999997</v>
      </c>
    </row>
    <row r="9905" spans="47:47" x14ac:dyDescent="0.2">
      <c r="AU9905" s="201">
        <v>0.99029999999999996</v>
      </c>
    </row>
    <row r="9906" spans="47:47" x14ac:dyDescent="0.2">
      <c r="AU9906" s="201">
        <v>0.99039999999999995</v>
      </c>
    </row>
    <row r="9907" spans="47:47" x14ac:dyDescent="0.2">
      <c r="AU9907" s="201">
        <v>0.99050000000000005</v>
      </c>
    </row>
    <row r="9908" spans="47:47" x14ac:dyDescent="0.2">
      <c r="AU9908" s="201">
        <v>0.99060000000000004</v>
      </c>
    </row>
    <row r="9909" spans="47:47" x14ac:dyDescent="0.2">
      <c r="AU9909" s="201">
        <v>0.99070000000000003</v>
      </c>
    </row>
    <row r="9910" spans="47:47" x14ac:dyDescent="0.2">
      <c r="AU9910" s="201">
        <v>0.99080000000000001</v>
      </c>
    </row>
    <row r="9911" spans="47:47" x14ac:dyDescent="0.2">
      <c r="AU9911" s="201">
        <v>0.9909</v>
      </c>
    </row>
    <row r="9912" spans="47:47" x14ac:dyDescent="0.2">
      <c r="AU9912" s="201">
        <v>0.99099999999999999</v>
      </c>
    </row>
    <row r="9913" spans="47:47" x14ac:dyDescent="0.2">
      <c r="AU9913" s="201">
        <v>0.99109999999999998</v>
      </c>
    </row>
    <row r="9914" spans="47:47" x14ac:dyDescent="0.2">
      <c r="AU9914" s="201">
        <v>0.99119999999999997</v>
      </c>
    </row>
    <row r="9915" spans="47:47" x14ac:dyDescent="0.2">
      <c r="AU9915" s="201">
        <v>0.99129999999999996</v>
      </c>
    </row>
    <row r="9916" spans="47:47" x14ac:dyDescent="0.2">
      <c r="AU9916" s="201">
        <v>0.99139999999999995</v>
      </c>
    </row>
    <row r="9917" spans="47:47" x14ac:dyDescent="0.2">
      <c r="AU9917" s="201">
        <v>0.99150000000000005</v>
      </c>
    </row>
    <row r="9918" spans="47:47" x14ac:dyDescent="0.2">
      <c r="AU9918" s="201">
        <v>0.99160000000000004</v>
      </c>
    </row>
    <row r="9919" spans="47:47" x14ac:dyDescent="0.2">
      <c r="AU9919" s="201">
        <v>0.99170000000000003</v>
      </c>
    </row>
    <row r="9920" spans="47:47" x14ac:dyDescent="0.2">
      <c r="AU9920" s="201">
        <v>0.99180000000000001</v>
      </c>
    </row>
    <row r="9921" spans="47:47" x14ac:dyDescent="0.2">
      <c r="AU9921" s="201">
        <v>0.9919</v>
      </c>
    </row>
    <row r="9922" spans="47:47" x14ac:dyDescent="0.2">
      <c r="AU9922" s="201">
        <v>0.99199999999999999</v>
      </c>
    </row>
    <row r="9923" spans="47:47" x14ac:dyDescent="0.2">
      <c r="AU9923" s="201">
        <v>0.99209999999999998</v>
      </c>
    </row>
    <row r="9924" spans="47:47" x14ac:dyDescent="0.2">
      <c r="AU9924" s="201">
        <v>0.99219999999999997</v>
      </c>
    </row>
    <row r="9925" spans="47:47" x14ac:dyDescent="0.2">
      <c r="AU9925" s="201">
        <v>0.99229999999999996</v>
      </c>
    </row>
    <row r="9926" spans="47:47" x14ac:dyDescent="0.2">
      <c r="AU9926" s="201">
        <v>0.99239999999999995</v>
      </c>
    </row>
    <row r="9927" spans="47:47" x14ac:dyDescent="0.2">
      <c r="AU9927" s="201">
        <v>0.99250000000000005</v>
      </c>
    </row>
    <row r="9928" spans="47:47" x14ac:dyDescent="0.2">
      <c r="AU9928" s="201">
        <v>0.99260000000000004</v>
      </c>
    </row>
    <row r="9929" spans="47:47" x14ac:dyDescent="0.2">
      <c r="AU9929" s="201">
        <v>0.99270000000000003</v>
      </c>
    </row>
    <row r="9930" spans="47:47" x14ac:dyDescent="0.2">
      <c r="AU9930" s="201">
        <v>0.99280000000000002</v>
      </c>
    </row>
    <row r="9931" spans="47:47" x14ac:dyDescent="0.2">
      <c r="AU9931" s="201">
        <v>0.9929</v>
      </c>
    </row>
    <row r="9932" spans="47:47" x14ac:dyDescent="0.2">
      <c r="AU9932" s="201">
        <v>0.99299999999999999</v>
      </c>
    </row>
    <row r="9933" spans="47:47" x14ac:dyDescent="0.2">
      <c r="AU9933" s="201">
        <v>0.99309999999999998</v>
      </c>
    </row>
    <row r="9934" spans="47:47" x14ac:dyDescent="0.2">
      <c r="AU9934" s="201">
        <v>0.99319999999999997</v>
      </c>
    </row>
    <row r="9935" spans="47:47" x14ac:dyDescent="0.2">
      <c r="AU9935" s="201">
        <v>0.99329999999999996</v>
      </c>
    </row>
    <row r="9936" spans="47:47" x14ac:dyDescent="0.2">
      <c r="AU9936" s="201">
        <v>0.99339999999999995</v>
      </c>
    </row>
    <row r="9937" spans="47:47" x14ac:dyDescent="0.2">
      <c r="AU9937" s="201">
        <v>0.99350000000000005</v>
      </c>
    </row>
    <row r="9938" spans="47:47" x14ac:dyDescent="0.2">
      <c r="AU9938" s="201">
        <v>0.99360000000000004</v>
      </c>
    </row>
    <row r="9939" spans="47:47" x14ac:dyDescent="0.2">
      <c r="AU9939" s="201">
        <v>0.99370000000000003</v>
      </c>
    </row>
    <row r="9940" spans="47:47" x14ac:dyDescent="0.2">
      <c r="AU9940" s="201">
        <v>0.99380000000000002</v>
      </c>
    </row>
    <row r="9941" spans="47:47" x14ac:dyDescent="0.2">
      <c r="AU9941" s="201">
        <v>0.99390000000000001</v>
      </c>
    </row>
    <row r="9942" spans="47:47" x14ac:dyDescent="0.2">
      <c r="AU9942" s="201">
        <v>0.99399999999999999</v>
      </c>
    </row>
    <row r="9943" spans="47:47" x14ac:dyDescent="0.2">
      <c r="AU9943" s="201">
        <v>0.99409999999999998</v>
      </c>
    </row>
    <row r="9944" spans="47:47" x14ac:dyDescent="0.2">
      <c r="AU9944" s="201">
        <v>0.99419999999999997</v>
      </c>
    </row>
    <row r="9945" spans="47:47" x14ac:dyDescent="0.2">
      <c r="AU9945" s="201">
        <v>0.99429999999999996</v>
      </c>
    </row>
    <row r="9946" spans="47:47" x14ac:dyDescent="0.2">
      <c r="AU9946" s="201">
        <v>0.99439999999999995</v>
      </c>
    </row>
    <row r="9947" spans="47:47" x14ac:dyDescent="0.2">
      <c r="AU9947" s="201">
        <v>0.99450000000000005</v>
      </c>
    </row>
    <row r="9948" spans="47:47" x14ac:dyDescent="0.2">
      <c r="AU9948" s="201">
        <v>0.99460000000000004</v>
      </c>
    </row>
    <row r="9949" spans="47:47" x14ac:dyDescent="0.2">
      <c r="AU9949" s="201">
        <v>0.99470000000000003</v>
      </c>
    </row>
    <row r="9950" spans="47:47" x14ac:dyDescent="0.2">
      <c r="AU9950" s="201">
        <v>0.99480000000000002</v>
      </c>
    </row>
    <row r="9951" spans="47:47" x14ac:dyDescent="0.2">
      <c r="AU9951" s="201">
        <v>0.99490000000000001</v>
      </c>
    </row>
    <row r="9952" spans="47:47" x14ac:dyDescent="0.2">
      <c r="AU9952" s="201">
        <v>0.995</v>
      </c>
    </row>
    <row r="9953" spans="47:47" x14ac:dyDescent="0.2">
      <c r="AU9953" s="201">
        <v>0.99509999999999998</v>
      </c>
    </row>
    <row r="9954" spans="47:47" x14ac:dyDescent="0.2">
      <c r="AU9954" s="201">
        <v>0.99519999999999997</v>
      </c>
    </row>
    <row r="9955" spans="47:47" x14ac:dyDescent="0.2">
      <c r="AU9955" s="201">
        <v>0.99529999999999996</v>
      </c>
    </row>
    <row r="9956" spans="47:47" x14ac:dyDescent="0.2">
      <c r="AU9956" s="201">
        <v>0.99539999999999995</v>
      </c>
    </row>
    <row r="9957" spans="47:47" x14ac:dyDescent="0.2">
      <c r="AU9957" s="201">
        <v>0.99550000000000005</v>
      </c>
    </row>
    <row r="9958" spans="47:47" x14ac:dyDescent="0.2">
      <c r="AU9958" s="201">
        <v>0.99560000000000004</v>
      </c>
    </row>
    <row r="9959" spans="47:47" x14ac:dyDescent="0.2">
      <c r="AU9959" s="201">
        <v>0.99570000000000003</v>
      </c>
    </row>
    <row r="9960" spans="47:47" x14ac:dyDescent="0.2">
      <c r="AU9960" s="201">
        <v>0.99580000000000002</v>
      </c>
    </row>
    <row r="9961" spans="47:47" x14ac:dyDescent="0.2">
      <c r="AU9961" s="201">
        <v>0.99590000000000001</v>
      </c>
    </row>
    <row r="9962" spans="47:47" x14ac:dyDescent="0.2">
      <c r="AU9962" s="201">
        <v>0.996</v>
      </c>
    </row>
    <row r="9963" spans="47:47" x14ac:dyDescent="0.2">
      <c r="AU9963" s="201">
        <v>0.99609999999999999</v>
      </c>
    </row>
    <row r="9964" spans="47:47" x14ac:dyDescent="0.2">
      <c r="AU9964" s="201">
        <v>0.99619999999999997</v>
      </c>
    </row>
    <row r="9965" spans="47:47" x14ac:dyDescent="0.2">
      <c r="AU9965" s="201">
        <v>0.99629999999999996</v>
      </c>
    </row>
    <row r="9966" spans="47:47" x14ac:dyDescent="0.2">
      <c r="AU9966" s="201">
        <v>0.99639999999999995</v>
      </c>
    </row>
    <row r="9967" spans="47:47" x14ac:dyDescent="0.2">
      <c r="AU9967" s="201">
        <v>0.99650000000000005</v>
      </c>
    </row>
    <row r="9968" spans="47:47" x14ac:dyDescent="0.2">
      <c r="AU9968" s="201">
        <v>0.99660000000000004</v>
      </c>
    </row>
    <row r="9969" spans="47:47" x14ac:dyDescent="0.2">
      <c r="AU9969" s="201">
        <v>0.99670000000000003</v>
      </c>
    </row>
    <row r="9970" spans="47:47" x14ac:dyDescent="0.2">
      <c r="AU9970" s="201">
        <v>0.99680000000000002</v>
      </c>
    </row>
    <row r="9971" spans="47:47" x14ac:dyDescent="0.2">
      <c r="AU9971" s="201">
        <v>0.99690000000000001</v>
      </c>
    </row>
    <row r="9972" spans="47:47" x14ac:dyDescent="0.2">
      <c r="AU9972" s="201">
        <v>0.997</v>
      </c>
    </row>
    <row r="9973" spans="47:47" x14ac:dyDescent="0.2">
      <c r="AU9973" s="201">
        <v>0.99709999999999999</v>
      </c>
    </row>
    <row r="9974" spans="47:47" x14ac:dyDescent="0.2">
      <c r="AU9974" s="201">
        <v>0.99719999999999998</v>
      </c>
    </row>
    <row r="9975" spans="47:47" x14ac:dyDescent="0.2">
      <c r="AU9975" s="201">
        <v>0.99729999999999996</v>
      </c>
    </row>
    <row r="9976" spans="47:47" x14ac:dyDescent="0.2">
      <c r="AU9976" s="201">
        <v>0.99739999999999995</v>
      </c>
    </row>
    <row r="9977" spans="47:47" x14ac:dyDescent="0.2">
      <c r="AU9977" s="201">
        <v>0.99750000000000005</v>
      </c>
    </row>
    <row r="9978" spans="47:47" x14ac:dyDescent="0.2">
      <c r="AU9978" s="201">
        <v>0.99760000000000004</v>
      </c>
    </row>
    <row r="9979" spans="47:47" x14ac:dyDescent="0.2">
      <c r="AU9979" s="201">
        <v>0.99770000000000003</v>
      </c>
    </row>
    <row r="9980" spans="47:47" x14ac:dyDescent="0.2">
      <c r="AU9980" s="201">
        <v>0.99780000000000002</v>
      </c>
    </row>
    <row r="9981" spans="47:47" x14ac:dyDescent="0.2">
      <c r="AU9981" s="201">
        <v>0.99790000000000001</v>
      </c>
    </row>
    <row r="9982" spans="47:47" x14ac:dyDescent="0.2">
      <c r="AU9982" s="201">
        <v>0.998</v>
      </c>
    </row>
    <row r="9983" spans="47:47" x14ac:dyDescent="0.2">
      <c r="AU9983" s="201">
        <v>0.99809999999999999</v>
      </c>
    </row>
    <row r="9984" spans="47:47" x14ac:dyDescent="0.2">
      <c r="AU9984" s="201">
        <v>0.99819999999999998</v>
      </c>
    </row>
    <row r="9985" spans="47:47" x14ac:dyDescent="0.2">
      <c r="AU9985" s="201">
        <v>0.99829999999999997</v>
      </c>
    </row>
    <row r="9986" spans="47:47" x14ac:dyDescent="0.2">
      <c r="AU9986" s="201">
        <v>0.99839999999999995</v>
      </c>
    </row>
    <row r="9987" spans="47:47" x14ac:dyDescent="0.2">
      <c r="AU9987" s="201">
        <v>0.99850000000000005</v>
      </c>
    </row>
    <row r="9988" spans="47:47" x14ac:dyDescent="0.2">
      <c r="AU9988" s="201">
        <v>0.99860000000000004</v>
      </c>
    </row>
    <row r="9989" spans="47:47" x14ac:dyDescent="0.2">
      <c r="AU9989" s="201">
        <v>0.99870000000000003</v>
      </c>
    </row>
    <row r="9990" spans="47:47" x14ac:dyDescent="0.2">
      <c r="AU9990" s="201">
        <v>0.99880000000000002</v>
      </c>
    </row>
    <row r="9991" spans="47:47" x14ac:dyDescent="0.2">
      <c r="AU9991" s="201">
        <v>0.99890000000000001</v>
      </c>
    </row>
    <row r="9992" spans="47:47" x14ac:dyDescent="0.2">
      <c r="AU9992" s="201">
        <v>0.999</v>
      </c>
    </row>
    <row r="9993" spans="47:47" x14ac:dyDescent="0.2">
      <c r="AU9993" s="201">
        <v>0.99909999999999999</v>
      </c>
    </row>
    <row r="9994" spans="47:47" x14ac:dyDescent="0.2">
      <c r="AU9994" s="201">
        <v>0.99919999999999998</v>
      </c>
    </row>
    <row r="9995" spans="47:47" x14ac:dyDescent="0.2">
      <c r="AU9995" s="201">
        <v>0.99929999999999997</v>
      </c>
    </row>
    <row r="9996" spans="47:47" x14ac:dyDescent="0.2">
      <c r="AU9996" s="201">
        <v>0.99939999999999996</v>
      </c>
    </row>
    <row r="9997" spans="47:47" x14ac:dyDescent="0.2">
      <c r="AU9997" s="201">
        <v>0.99950000000000006</v>
      </c>
    </row>
    <row r="9998" spans="47:47" x14ac:dyDescent="0.2">
      <c r="AU9998" s="201">
        <v>0.99960000000000004</v>
      </c>
    </row>
    <row r="9999" spans="47:47" x14ac:dyDescent="0.2">
      <c r="AU9999" s="201">
        <v>0.99970000000000003</v>
      </c>
    </row>
    <row r="10000" spans="47:47" x14ac:dyDescent="0.2">
      <c r="AU10000" s="201">
        <v>0.99980000000000002</v>
      </c>
    </row>
    <row r="10001" spans="47:47" x14ac:dyDescent="0.2">
      <c r="AU10001" s="201">
        <v>0.99990000000000001</v>
      </c>
    </row>
    <row r="10002" spans="47:47" x14ac:dyDescent="0.2">
      <c r="AU10002" s="201">
        <v>1</v>
      </c>
    </row>
  </sheetData>
  <sheetProtection algorithmName="SHA-512" hashValue="uTjNg4CkII2BdzcXCy/OqYgCQt8A5vn5OtIZxyYLz5Hp5f18IlF+0vbWLkURAdAnucQ94RZJoRHllAXtRC9gzQ==" saltValue="A7QfQytetQVw5P8BP3InSA==" spinCount="100000" sheet="1" objects="1" scenarios="1" selectLockedCells="1" selectUnlockedCells="1"/>
  <mergeCells count="1">
    <mergeCell ref="S13:V13"/>
  </mergeCells>
  <pageMargins left="0.7" right="0.7" top="0.75" bottom="0.75" header="0.3" footer="0.3"/>
  <pageSetup orientation="portrait" r:id="rId1"/>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tabColor rgb="FFFF0000"/>
  </sheetPr>
  <dimension ref="A1:N361"/>
  <sheetViews>
    <sheetView showGridLines="0" topLeftCell="B1" zoomScaleSheetLayoutView="120" workbookViewId="0">
      <pane ySplit="2" topLeftCell="A3" activePane="bottomLeft" state="frozen"/>
      <selection activeCell="M14" sqref="M14:M20"/>
      <selection pane="bottomLeft" activeCell="B3" sqref="B3"/>
    </sheetView>
  </sheetViews>
  <sheetFormatPr defaultColWidth="9.5" defaultRowHeight="12.75" zeroHeight="1" x14ac:dyDescent="0.2"/>
  <cols>
    <col min="1" max="1" width="6.5" style="4" hidden="1" customWidth="1"/>
    <col min="2" max="2" width="20.83203125" style="1" customWidth="1"/>
    <col min="3" max="6" width="25.83203125" style="1" customWidth="1"/>
    <col min="7" max="7" width="16.83203125" style="10" bestFit="1" customWidth="1"/>
    <col min="8" max="8" width="1.83203125" style="20" customWidth="1"/>
    <col min="9" max="9" width="0.5" style="20" customWidth="1"/>
    <col min="10" max="10" width="1.1640625" style="20" customWidth="1"/>
    <col min="11" max="11" width="99.1640625" style="1" customWidth="1"/>
    <col min="12" max="12" width="16.5" style="2" customWidth="1"/>
    <col min="13" max="13" width="16.5" style="3" customWidth="1"/>
    <col min="14" max="14" width="3.83203125" style="4" customWidth="1"/>
    <col min="15" max="16384" width="9.5" style="4"/>
  </cols>
  <sheetData>
    <row r="1" spans="1:14" ht="21" x14ac:dyDescent="0.2">
      <c r="B1" s="333" t="str">
        <f>'Evaluation Information'!B2</f>
        <v>Enter District Name Here</v>
      </c>
      <c r="C1" s="333"/>
      <c r="D1" s="333"/>
      <c r="E1" s="333"/>
      <c r="F1" s="333"/>
      <c r="G1" s="333"/>
      <c r="I1" s="68"/>
    </row>
    <row r="2" spans="1:14" s="8" customFormat="1" ht="15.75" x14ac:dyDescent="0.2">
      <c r="B2" s="5" t="s">
        <v>267</v>
      </c>
      <c r="C2" s="331" t="str">
        <f>'Evaluation Information'!B4</f>
        <v>Enter Principal Name Here</v>
      </c>
      <c r="D2" s="331"/>
      <c r="E2" s="5" t="s">
        <v>270</v>
      </c>
      <c r="F2" s="331" t="str">
        <f>'Evaluation Information'!B8</f>
        <v>Enter School Year Here</v>
      </c>
      <c r="G2" s="331"/>
      <c r="H2" s="20"/>
      <c r="I2" s="68"/>
      <c r="J2" s="20"/>
      <c r="K2" s="6"/>
      <c r="L2" s="7"/>
      <c r="M2" s="7"/>
    </row>
    <row r="3" spans="1:14" s="8" customFormat="1" ht="15.75" x14ac:dyDescent="0.2">
      <c r="B3" s="5" t="s">
        <v>268</v>
      </c>
      <c r="C3" s="332" t="str">
        <f>'Evaluation Information'!B10</f>
        <v>Enter School Name Here</v>
      </c>
      <c r="D3" s="332"/>
      <c r="E3" s="5" t="s">
        <v>269</v>
      </c>
      <c r="F3" s="331" t="str">
        <f>'Evaluation Information'!B6</f>
        <v>Enter Evaluator Name Here</v>
      </c>
      <c r="G3" s="331"/>
      <c r="H3" s="20"/>
      <c r="I3" s="68"/>
      <c r="J3" s="20"/>
      <c r="K3" s="6"/>
      <c r="L3" s="9"/>
      <c r="M3" s="3"/>
    </row>
    <row r="4" spans="1:14" x14ac:dyDescent="0.2">
      <c r="I4" s="68"/>
    </row>
    <row r="5" spans="1:14" ht="10.15" customHeight="1" x14ac:dyDescent="0.2">
      <c r="I5" s="68"/>
      <c r="M5" s="2"/>
    </row>
    <row r="6" spans="1:14" ht="15.75" x14ac:dyDescent="0.2">
      <c r="B6" s="337"/>
      <c r="C6" s="337"/>
      <c r="D6" s="337"/>
      <c r="E6" s="337"/>
      <c r="F6" s="338"/>
      <c r="G6" s="338"/>
      <c r="I6" s="68"/>
      <c r="K6" s="78"/>
      <c r="L6" s="322" t="s">
        <v>343</v>
      </c>
      <c r="M6" s="322"/>
    </row>
    <row r="7" spans="1:14" ht="21" x14ac:dyDescent="0.2">
      <c r="B7" s="334" t="s">
        <v>207</v>
      </c>
      <c r="C7" s="335"/>
      <c r="D7" s="335"/>
      <c r="E7" s="336"/>
      <c r="F7" s="293" t="str">
        <f>IF(G8="","",IF(G8="Not Applicable","Not Applicable",VLOOKUP(G8,Tables!$N$1:$O$402,2,TRUE)))</f>
        <v/>
      </c>
      <c r="G7" s="293"/>
      <c r="I7" s="68"/>
      <c r="K7" s="275" t="s">
        <v>266</v>
      </c>
      <c r="L7" s="323" t="str">
        <f>IF(Tables!F12="Not Applicable-Not Applicable-Not Applicable-Not Applicable","Not Applicable",IF(G11="Select Rating","",IF(G19="Select Rating","",IF(G25="Select Rating","",IF(G33="Select Rating","",IF(ISERROR(AVERAGE(M10,M18,M32)),"",AVERAGE(M10,M18,M32)))))))</f>
        <v/>
      </c>
      <c r="M7" s="324"/>
      <c r="N7" s="32"/>
    </row>
    <row r="8" spans="1:14" ht="50.1" customHeight="1" x14ac:dyDescent="0.2">
      <c r="B8" s="325" t="s">
        <v>208</v>
      </c>
      <c r="C8" s="326"/>
      <c r="D8" s="326"/>
      <c r="E8" s="327"/>
      <c r="F8" s="12" t="s">
        <v>264</v>
      </c>
      <c r="G8" s="210" t="str">
        <f>L7</f>
        <v/>
      </c>
      <c r="I8" s="68"/>
      <c r="K8" s="275"/>
      <c r="L8" s="323"/>
      <c r="M8" s="324"/>
      <c r="N8" s="11"/>
    </row>
    <row r="9" spans="1:14" ht="15.75" x14ac:dyDescent="0.2">
      <c r="B9" s="173" t="s">
        <v>2</v>
      </c>
      <c r="C9" s="173" t="s">
        <v>102</v>
      </c>
      <c r="D9" s="173" t="s">
        <v>103</v>
      </c>
      <c r="E9" s="173" t="s">
        <v>104</v>
      </c>
      <c r="F9" s="14" t="s">
        <v>105</v>
      </c>
      <c r="G9" s="14" t="s">
        <v>101</v>
      </c>
      <c r="I9" s="68"/>
      <c r="K9" s="275"/>
      <c r="L9" s="323"/>
      <c r="M9" s="324"/>
      <c r="N9" s="11"/>
    </row>
    <row r="10" spans="1:14" ht="36" customHeight="1" x14ac:dyDescent="0.2">
      <c r="A10" s="33" t="s">
        <v>601</v>
      </c>
      <c r="B10" s="294" t="s">
        <v>3</v>
      </c>
      <c r="C10" s="294"/>
      <c r="D10" s="294"/>
      <c r="E10" s="294"/>
      <c r="F10" s="294"/>
      <c r="G10" s="15" t="str">
        <f>IF(ISNA(VLOOKUP(M10,Tables!$N$1:$O$402,2,TRUE)),"",VLOOKUP(M10,Tables!$N$1:$O$402,2,TRUE))</f>
        <v/>
      </c>
      <c r="I10" s="68"/>
      <c r="K10" s="80" t="s">
        <v>106</v>
      </c>
      <c r="L10" s="79" t="s">
        <v>477</v>
      </c>
      <c r="M10" s="17" t="str">
        <f>IF(M11="","",IF(M11="Select Rating","",IF(ISERROR(AVERAGE(M11)),"",AVERAGE(M11))))</f>
        <v/>
      </c>
      <c r="N10" s="11"/>
    </row>
    <row r="11" spans="1:14" ht="132.75" customHeight="1" x14ac:dyDescent="0.2">
      <c r="A11" s="33" t="s">
        <v>602</v>
      </c>
      <c r="B11" s="216" t="s">
        <v>209</v>
      </c>
      <c r="C11" s="217" t="s">
        <v>4</v>
      </c>
      <c r="D11" s="215" t="s">
        <v>155</v>
      </c>
      <c r="E11" s="217" t="s">
        <v>39</v>
      </c>
      <c r="F11" s="215" t="s">
        <v>156</v>
      </c>
      <c r="G11" s="18" t="s">
        <v>262</v>
      </c>
      <c r="I11" s="68"/>
      <c r="K11" s="290" t="s">
        <v>107</v>
      </c>
      <c r="L11" s="284"/>
      <c r="M11" s="287" t="str">
        <f>IF(G11="","",IF(G11="Not Applicable","Not Applicable",IF(G11="Select Rating","",IF(G11="Distinguished",4,IF(G11="Proficient",3,IF(G11="Basic",2,IF(G11="Unsatisfactory",1)))))))</f>
        <v/>
      </c>
      <c r="N11" s="11"/>
    </row>
    <row r="12" spans="1:14" x14ac:dyDescent="0.2">
      <c r="B12" s="175" t="s">
        <v>671</v>
      </c>
      <c r="C12" s="174" t="str">
        <f>IF(ISNA(VLOOKUP(A11,Tables!$BO$2:$BP$4,2,FALSE)),"",VLOOKUP(A11,Tables!$BO$2:$BP$4,2,FALSE))</f>
        <v/>
      </c>
      <c r="D12" s="175" t="s">
        <v>674</v>
      </c>
      <c r="E12" s="174" t="str">
        <f>IF(ISNA(VLOOKUP(A11,Tables!$BO$14:$BP$16,2,FALSE)),"",VLOOKUP(A11,Tables!$BO$14:$BP$16,2,FALSE))</f>
        <v/>
      </c>
      <c r="F12" s="277"/>
      <c r="G12" s="278"/>
      <c r="I12" s="68"/>
      <c r="K12" s="291"/>
      <c r="L12" s="285"/>
      <c r="M12" s="288"/>
      <c r="N12" s="11"/>
    </row>
    <row r="13" spans="1:14" x14ac:dyDescent="0.2">
      <c r="B13" s="175" t="s">
        <v>672</v>
      </c>
      <c r="C13" s="174" t="str">
        <f>IF(ISNA(VLOOKUP(A11,Tables!$BO$6:$BP$8,2,FALSE)),"",VLOOKUP(A11,Tables!$BO$6:$BP$8,2,FALSE))</f>
        <v/>
      </c>
      <c r="D13" s="175" t="s">
        <v>675</v>
      </c>
      <c r="E13" s="174" t="str">
        <f>IF(ISNA(VLOOKUP(A11,Tables!$BO$18:$BP$20,2,FALSE)),"",VLOOKUP(A11,Tables!$BO$18:$BP$20,2,FALSE))</f>
        <v/>
      </c>
      <c r="F13" s="279"/>
      <c r="G13" s="280"/>
      <c r="I13" s="68"/>
      <c r="K13" s="291"/>
      <c r="L13" s="285"/>
      <c r="M13" s="288"/>
      <c r="N13" s="11"/>
    </row>
    <row r="14" spans="1:14" x14ac:dyDescent="0.2">
      <c r="B14" s="175" t="s">
        <v>673</v>
      </c>
      <c r="C14" s="174" t="str">
        <f>IF(ISNA(VLOOKUP(A11,Tables!$BO$10:$BP$12,2,FALSE)),"",VLOOKUP(A11,Tables!$BO$10:$BP$12,2,FALSE))</f>
        <v/>
      </c>
      <c r="D14" s="175" t="s">
        <v>676</v>
      </c>
      <c r="E14" s="174" t="str">
        <f>IF(ISNA(VLOOKUP(A11,Tables!$BO$22:$BP$24,2,FALSE)),"",VLOOKUP(A11,Tables!$BO$22:$BP$24,2,FALSE))</f>
        <v/>
      </c>
      <c r="F14" s="279"/>
      <c r="G14" s="280"/>
      <c r="I14" s="68"/>
      <c r="K14" s="291"/>
      <c r="L14" s="285"/>
      <c r="M14" s="288"/>
      <c r="N14" s="11"/>
    </row>
    <row r="15" spans="1:14" x14ac:dyDescent="0.2">
      <c r="B15" s="313"/>
      <c r="C15" s="314"/>
      <c r="D15" s="314"/>
      <c r="E15" s="314"/>
      <c r="F15" s="279"/>
      <c r="G15" s="280"/>
      <c r="I15" s="68"/>
      <c r="K15" s="183"/>
      <c r="L15" s="286"/>
      <c r="M15" s="289"/>
      <c r="N15" s="11"/>
    </row>
    <row r="16" spans="1:14" x14ac:dyDescent="0.2">
      <c r="B16" s="270"/>
      <c r="C16" s="271"/>
      <c r="D16" s="271"/>
      <c r="E16" s="271"/>
      <c r="F16" s="271"/>
      <c r="G16" s="272"/>
      <c r="I16" s="68"/>
      <c r="K16" s="273"/>
      <c r="L16" s="273"/>
      <c r="M16" s="273"/>
      <c r="N16" s="11"/>
    </row>
    <row r="17" spans="1:14" ht="15.75" x14ac:dyDescent="0.2">
      <c r="B17" s="14" t="s">
        <v>2</v>
      </c>
      <c r="C17" s="14" t="s">
        <v>102</v>
      </c>
      <c r="D17" s="14" t="s">
        <v>103</v>
      </c>
      <c r="E17" s="14" t="s">
        <v>104</v>
      </c>
      <c r="F17" s="14" t="s">
        <v>105</v>
      </c>
      <c r="G17" s="14" t="s">
        <v>101</v>
      </c>
      <c r="I17" s="68"/>
      <c r="K17" s="276"/>
      <c r="L17" s="276"/>
      <c r="M17" s="276"/>
      <c r="N17" s="11"/>
    </row>
    <row r="18" spans="1:14" ht="36" customHeight="1" x14ac:dyDescent="0.2">
      <c r="A18" s="33" t="s">
        <v>603</v>
      </c>
      <c r="B18" s="294" t="s">
        <v>83</v>
      </c>
      <c r="C18" s="294"/>
      <c r="D18" s="294"/>
      <c r="E18" s="294"/>
      <c r="F18" s="294"/>
      <c r="G18" s="15" t="str">
        <f>IF(ISNA(VLOOKUP(M18,Tables!$N$1:$O$402,2,TRUE)),"",VLOOKUP(M18,Tables!$N$1:$O$402,2,TRUE))</f>
        <v/>
      </c>
      <c r="I18" s="68"/>
      <c r="K18" s="80" t="s">
        <v>106</v>
      </c>
      <c r="L18" s="79" t="s">
        <v>477</v>
      </c>
      <c r="M18" s="17" t="str">
        <f>IF(M19="","",IF(M19="Select Rating","",IF(M25="","",IF(M25="Select Rating","",IF(ISERROR(AVERAGE(M19:M25)),"",AVERAGE(M19:M25))))))</f>
        <v/>
      </c>
    </row>
    <row r="19" spans="1:14" ht="144" customHeight="1" x14ac:dyDescent="0.2">
      <c r="A19" s="33" t="s">
        <v>604</v>
      </c>
      <c r="B19" s="216" t="s">
        <v>211</v>
      </c>
      <c r="C19" s="217" t="s">
        <v>5</v>
      </c>
      <c r="D19" s="215" t="s">
        <v>157</v>
      </c>
      <c r="E19" s="217" t="s">
        <v>25</v>
      </c>
      <c r="F19" s="217" t="s">
        <v>40</v>
      </c>
      <c r="G19" s="18" t="s">
        <v>262</v>
      </c>
      <c r="I19" s="68"/>
      <c r="K19" s="290" t="s">
        <v>108</v>
      </c>
      <c r="L19" s="284"/>
      <c r="M19" s="287" t="str">
        <f>IF(G19="","",IF(G19="Not Applicable","Not Applicable",IF(G19="Select Rating","",IF(G19="Distinguished",4,IF(G19="Proficient",3,IF(G19="Basic",2,IF(G19="Unsatisfactory",1)))))))</f>
        <v/>
      </c>
    </row>
    <row r="20" spans="1:14" x14ac:dyDescent="0.2">
      <c r="B20" s="175" t="s">
        <v>671</v>
      </c>
      <c r="C20" s="174" t="str">
        <f>IF(ISNA(VLOOKUP(A19,Tables!$BO$2:$BP$4,2,FALSE)),"",VLOOKUP(A19,Tables!$BO$2:$BP$4,2,FALSE))</f>
        <v/>
      </c>
      <c r="D20" s="175" t="s">
        <v>674</v>
      </c>
      <c r="E20" s="174" t="str">
        <f>IF(ISNA(VLOOKUP(A19,Tables!$BO$14:$BP$16,2,FALSE)),"",VLOOKUP(A19,Tables!$BO$14:$BP$16,2,FALSE))</f>
        <v/>
      </c>
      <c r="F20" s="277"/>
      <c r="G20" s="278"/>
      <c r="I20" s="68"/>
      <c r="K20" s="291"/>
      <c r="L20" s="285"/>
      <c r="M20" s="288"/>
      <c r="N20" s="11"/>
    </row>
    <row r="21" spans="1:14" x14ac:dyDescent="0.2">
      <c r="B21" s="175" t="s">
        <v>672</v>
      </c>
      <c r="C21" s="174" t="str">
        <f>IF(ISNA(VLOOKUP(A19,Tables!$BO$6:$BP$8,2,FALSE)),"",VLOOKUP(A19,Tables!$BO$6:$BP$8,2,FALSE))</f>
        <v/>
      </c>
      <c r="D21" s="175" t="s">
        <v>675</v>
      </c>
      <c r="E21" s="174" t="str">
        <f>IF(ISNA(VLOOKUP(A19,Tables!$BO$18:$BP$20,2,FALSE)),"",VLOOKUP(A19,Tables!$BO$18:$BP$20,2,FALSE))</f>
        <v/>
      </c>
      <c r="F21" s="279"/>
      <c r="G21" s="280"/>
      <c r="I21" s="68"/>
      <c r="K21" s="291"/>
      <c r="L21" s="285"/>
      <c r="M21" s="288"/>
      <c r="N21" s="11"/>
    </row>
    <row r="22" spans="1:14" x14ac:dyDescent="0.2">
      <c r="B22" s="175" t="s">
        <v>673</v>
      </c>
      <c r="C22" s="174" t="str">
        <f>IF(ISNA(VLOOKUP(A19,Tables!$BO$10:$BP$12,2,FALSE)),"",VLOOKUP(A19,Tables!$BO$10:$BP$12,2,FALSE))</f>
        <v/>
      </c>
      <c r="D22" s="175" t="s">
        <v>676</v>
      </c>
      <c r="E22" s="174" t="str">
        <f>IF(ISNA(VLOOKUP(A19,Tables!$BO$22:$BP$24,2,FALSE)),"",VLOOKUP(A19,Tables!$BO$22:$BP$24,2,FALSE))</f>
        <v/>
      </c>
      <c r="F22" s="279"/>
      <c r="G22" s="280"/>
      <c r="I22" s="68"/>
      <c r="K22" s="291"/>
      <c r="L22" s="285"/>
      <c r="M22" s="288"/>
      <c r="N22" s="11"/>
    </row>
    <row r="23" spans="1:14" ht="12.75" customHeight="1" x14ac:dyDescent="0.2">
      <c r="B23" s="313"/>
      <c r="C23" s="314"/>
      <c r="D23" s="314" t="str">
        <f>IF(ISNA(VLOOKUP(A19,Tables!$BT$1:$BU$4,2,FALSE)),"",VLOOKUP(A19,Tables!$BT$1:$BU$4,2,FALSE))</f>
        <v/>
      </c>
      <c r="E23" s="314"/>
      <c r="F23" s="279"/>
      <c r="G23" s="280"/>
      <c r="I23" s="68"/>
      <c r="K23" s="183"/>
      <c r="L23" s="286"/>
      <c r="M23" s="289"/>
      <c r="N23" s="11"/>
    </row>
    <row r="24" spans="1:14" ht="10.15" customHeight="1" x14ac:dyDescent="0.2">
      <c r="B24" s="270"/>
      <c r="C24" s="271"/>
      <c r="D24" s="271"/>
      <c r="E24" s="271"/>
      <c r="F24" s="271"/>
      <c r="G24" s="272"/>
      <c r="I24" s="68"/>
      <c r="K24" s="273"/>
      <c r="L24" s="273"/>
      <c r="M24" s="273"/>
      <c r="N24" s="11"/>
    </row>
    <row r="25" spans="1:14" ht="134.25" customHeight="1" x14ac:dyDescent="0.2">
      <c r="A25" s="33" t="s">
        <v>605</v>
      </c>
      <c r="B25" s="216" t="s">
        <v>93</v>
      </c>
      <c r="C25" s="217" t="s">
        <v>64</v>
      </c>
      <c r="D25" s="215" t="s">
        <v>158</v>
      </c>
      <c r="E25" s="217" t="s">
        <v>26</v>
      </c>
      <c r="F25" s="215" t="s">
        <v>159</v>
      </c>
      <c r="G25" s="18" t="s">
        <v>262</v>
      </c>
      <c r="I25" s="68"/>
      <c r="K25" s="290" t="s">
        <v>109</v>
      </c>
      <c r="L25" s="284"/>
      <c r="M25" s="287" t="str">
        <f>IF(G25="","",IF(G25="Not Applicable","Not Applicable",IF(G25="Select Rating","",IF(G25="Distinguished",4,IF(G25="Proficient",3,IF(G25="Basic",2,IF(G25="Unsatisfactory",1)))))))</f>
        <v/>
      </c>
    </row>
    <row r="26" spans="1:14" x14ac:dyDescent="0.2">
      <c r="A26" s="33"/>
      <c r="B26" s="175" t="s">
        <v>671</v>
      </c>
      <c r="C26" s="174" t="str">
        <f>IF(ISNA(VLOOKUP(A25,Tables!$BO$2:$BP$4,2,FALSE)),"",VLOOKUP(A25,Tables!$BO$2:$BP$4,2,FALSE))</f>
        <v/>
      </c>
      <c r="D26" s="175" t="s">
        <v>674</v>
      </c>
      <c r="E26" s="174" t="str">
        <f>IF(ISNA(VLOOKUP(A25,Tables!$BO$14:$BP$16,2,FALSE)),"",VLOOKUP(A25,Tables!$BO$14:$BP$16,2,FALSE))</f>
        <v/>
      </c>
      <c r="F26" s="277"/>
      <c r="G26" s="278"/>
      <c r="I26" s="68"/>
      <c r="K26" s="291"/>
      <c r="L26" s="285"/>
      <c r="M26" s="288"/>
    </row>
    <row r="27" spans="1:14" x14ac:dyDescent="0.2">
      <c r="A27" s="33"/>
      <c r="B27" s="175" t="s">
        <v>672</v>
      </c>
      <c r="C27" s="174" t="str">
        <f>IF(ISNA(VLOOKUP(A25,Tables!$BO$6:$BP$8,2,FALSE)),"",VLOOKUP(A25,Tables!$BO$6:$BP$8,2,FALSE))</f>
        <v/>
      </c>
      <c r="D27" s="175" t="s">
        <v>675</v>
      </c>
      <c r="E27" s="174" t="str">
        <f>IF(ISNA(VLOOKUP(A25,Tables!$BO$18:$BP$20,2,FALSE)),"",VLOOKUP(A25,Tables!$BO$18:$BP$20,2,FALSE))</f>
        <v/>
      </c>
      <c r="F27" s="279"/>
      <c r="G27" s="280"/>
      <c r="I27" s="68"/>
      <c r="K27" s="291"/>
      <c r="L27" s="285"/>
      <c r="M27" s="288"/>
    </row>
    <row r="28" spans="1:14" x14ac:dyDescent="0.2">
      <c r="A28" s="33"/>
      <c r="B28" s="175" t="s">
        <v>673</v>
      </c>
      <c r="C28" s="174" t="str">
        <f>IF(ISNA(VLOOKUP(A25,Tables!$BO$10:$BP$12,2,FALSE)),"",VLOOKUP(A25,Tables!$BO$10:$BP$12,2,FALSE))</f>
        <v/>
      </c>
      <c r="D28" s="175" t="s">
        <v>676</v>
      </c>
      <c r="E28" s="174" t="str">
        <f>IF(ISNA(VLOOKUP(A25,Tables!$BO$22:$BP$24,2,FALSE)),"",VLOOKUP(A25,Tables!$BO$22:$BP$24,2,FALSE))</f>
        <v/>
      </c>
      <c r="F28" s="279"/>
      <c r="G28" s="280"/>
      <c r="I28" s="68"/>
      <c r="K28" s="291"/>
      <c r="L28" s="285"/>
      <c r="M28" s="288"/>
    </row>
    <row r="29" spans="1:14" x14ac:dyDescent="0.2">
      <c r="A29" s="33"/>
      <c r="B29" s="313"/>
      <c r="C29" s="314"/>
      <c r="D29" s="314"/>
      <c r="E29" s="314"/>
      <c r="F29" s="279"/>
      <c r="G29" s="280"/>
      <c r="I29" s="68"/>
      <c r="K29" s="292"/>
      <c r="L29" s="286"/>
      <c r="M29" s="289"/>
    </row>
    <row r="30" spans="1:14" ht="10.15" customHeight="1" x14ac:dyDescent="0.2">
      <c r="A30" s="33"/>
      <c r="B30" s="270"/>
      <c r="C30" s="271"/>
      <c r="D30" s="271"/>
      <c r="E30" s="271"/>
      <c r="F30" s="271"/>
      <c r="G30" s="272"/>
      <c r="I30" s="68"/>
      <c r="K30" s="273"/>
      <c r="L30" s="273"/>
      <c r="M30" s="273"/>
    </row>
    <row r="31" spans="1:14" ht="15.75" x14ac:dyDescent="0.2">
      <c r="B31" s="14" t="s">
        <v>2</v>
      </c>
      <c r="C31" s="14" t="s">
        <v>102</v>
      </c>
      <c r="D31" s="14" t="s">
        <v>103</v>
      </c>
      <c r="E31" s="14" t="s">
        <v>104</v>
      </c>
      <c r="F31" s="14" t="s">
        <v>105</v>
      </c>
      <c r="G31" s="14" t="s">
        <v>101</v>
      </c>
      <c r="I31" s="68"/>
      <c r="K31" s="276"/>
      <c r="L31" s="276"/>
      <c r="M31" s="276"/>
    </row>
    <row r="32" spans="1:14" ht="36" customHeight="1" x14ac:dyDescent="0.2">
      <c r="A32" s="33" t="s">
        <v>606</v>
      </c>
      <c r="B32" s="294" t="s">
        <v>84</v>
      </c>
      <c r="C32" s="294"/>
      <c r="D32" s="294"/>
      <c r="E32" s="294"/>
      <c r="F32" s="294"/>
      <c r="G32" s="15" t="str">
        <f>IF(ISNA(VLOOKUP(M32,Tables!$N$1:$O$402,2,TRUE)),"",VLOOKUP(M32,Tables!$N$1:$O$402,2,TRUE))</f>
        <v/>
      </c>
      <c r="I32" s="68"/>
      <c r="K32" s="80" t="s">
        <v>106</v>
      </c>
      <c r="L32" s="79" t="s">
        <v>477</v>
      </c>
      <c r="M32" s="17" t="str">
        <f>IF(M33="","",IF(M33="Select Rating","",IF(ISERROR(AVERAGE(M33)),"",AVERAGE(M33))))</f>
        <v/>
      </c>
    </row>
    <row r="33" spans="1:13" ht="150" customHeight="1" x14ac:dyDescent="0.2">
      <c r="A33" s="33" t="s">
        <v>607</v>
      </c>
      <c r="B33" s="216" t="s">
        <v>210</v>
      </c>
      <c r="C33" s="215" t="s">
        <v>160</v>
      </c>
      <c r="D33" s="217" t="s">
        <v>110</v>
      </c>
      <c r="E33" s="217" t="s">
        <v>41</v>
      </c>
      <c r="F33" s="215" t="s">
        <v>161</v>
      </c>
      <c r="G33" s="18" t="s">
        <v>262</v>
      </c>
      <c r="I33" s="68"/>
      <c r="K33" s="290" t="s">
        <v>111</v>
      </c>
      <c r="L33" s="284"/>
      <c r="M33" s="287" t="str">
        <f>IF(G33="","",IF(G33="Not Applicable","Not Applicable",IF(G33="Select Rating","",IF(G33="Distinguished",4,IF(G33="Proficient",3,IF(G33="Basic",2,IF(G33="Unsatisfactory",1)))))))</f>
        <v/>
      </c>
    </row>
    <row r="34" spans="1:13" x14ac:dyDescent="0.2">
      <c r="A34" s="33"/>
      <c r="B34" s="175" t="s">
        <v>671</v>
      </c>
      <c r="C34" s="174" t="str">
        <f>IF(ISNA(VLOOKUP(A33,Tables!$BO$2:$BP$4,2,FALSE)),"",VLOOKUP(A33,Tables!$BO$2:$BP$4,2,FALSE))</f>
        <v/>
      </c>
      <c r="D34" s="175" t="s">
        <v>674</v>
      </c>
      <c r="E34" s="174" t="str">
        <f>IF(ISNA(VLOOKUP(A33,Tables!$BO$14:$BP$16,2,FALSE)),"",VLOOKUP(A33,Tables!$BO$14:$BP$16,2,FALSE))</f>
        <v/>
      </c>
      <c r="F34" s="277"/>
      <c r="G34" s="278"/>
      <c r="I34" s="68"/>
      <c r="K34" s="291"/>
      <c r="L34" s="285"/>
      <c r="M34" s="288"/>
    </row>
    <row r="35" spans="1:13" x14ac:dyDescent="0.2">
      <c r="A35" s="33"/>
      <c r="B35" s="175" t="s">
        <v>672</v>
      </c>
      <c r="C35" s="174" t="str">
        <f>IF(ISNA(VLOOKUP(A33,Tables!$BO$6:$BP$8,2,FALSE)),"",VLOOKUP(A33,Tables!$BO$6:$BP$8,2,FALSE))</f>
        <v/>
      </c>
      <c r="D35" s="175" t="s">
        <v>675</v>
      </c>
      <c r="E35" s="174" t="str">
        <f>IF(ISNA(VLOOKUP(A33,Tables!$BO$18:$BP$20,2,FALSE)),"",VLOOKUP(A33,Tables!$BO$18:$BP$20,2,FALSE))</f>
        <v/>
      </c>
      <c r="F35" s="279"/>
      <c r="G35" s="280"/>
      <c r="I35" s="68"/>
      <c r="K35" s="291"/>
      <c r="L35" s="285"/>
      <c r="M35" s="288"/>
    </row>
    <row r="36" spans="1:13" x14ac:dyDescent="0.2">
      <c r="A36" s="33"/>
      <c r="B36" s="175" t="s">
        <v>673</v>
      </c>
      <c r="C36" s="174" t="str">
        <f>IF(ISNA(VLOOKUP(A33,Tables!$BO$10:$BP$12,2,FALSE)),"",VLOOKUP(A33,Tables!$BO$10:$BP$12,2,FALSE))</f>
        <v/>
      </c>
      <c r="D36" s="175" t="s">
        <v>676</v>
      </c>
      <c r="E36" s="174" t="str">
        <f>IF(ISNA(VLOOKUP(A33,Tables!$BO$22:$BP$24,2,FALSE)),"",VLOOKUP(A33,Tables!$BO$22:$BP$24,2,FALSE))</f>
        <v/>
      </c>
      <c r="F36" s="279"/>
      <c r="G36" s="280"/>
      <c r="I36" s="68"/>
      <c r="K36" s="291"/>
      <c r="L36" s="285"/>
      <c r="M36" s="288"/>
    </row>
    <row r="37" spans="1:13" x14ac:dyDescent="0.2">
      <c r="A37" s="33"/>
      <c r="B37" s="313" t="str">
        <f>IF(ISNA(VLOOKUP(A33,Tables!$BT$1:$BU$4,2,FALSE)),"",VLOOKUP(A33,Tables!$BT$1:$BU$4,2,FALSE))</f>
        <v/>
      </c>
      <c r="C37" s="314"/>
      <c r="D37" s="314"/>
      <c r="E37" s="314"/>
      <c r="F37" s="279"/>
      <c r="G37" s="280"/>
      <c r="I37" s="68"/>
      <c r="K37" s="292"/>
      <c r="L37" s="286"/>
      <c r="M37" s="289"/>
    </row>
    <row r="38" spans="1:13" ht="10.15" customHeight="1" x14ac:dyDescent="0.2">
      <c r="A38" s="33"/>
      <c r="B38" s="270"/>
      <c r="C38" s="271"/>
      <c r="D38" s="271"/>
      <c r="E38" s="271"/>
      <c r="F38" s="271"/>
      <c r="G38" s="272"/>
      <c r="I38" s="68"/>
      <c r="K38" s="273"/>
      <c r="L38" s="273"/>
      <c r="M38" s="273"/>
    </row>
    <row r="39" spans="1:13" s="20" customFormat="1" ht="15" customHeight="1" x14ac:dyDescent="0.2">
      <c r="B39" s="339"/>
      <c r="C39" s="339"/>
      <c r="D39" s="339"/>
      <c r="E39" s="339"/>
      <c r="F39" s="339"/>
      <c r="G39" s="339"/>
      <c r="I39" s="68"/>
      <c r="K39" s="81"/>
      <c r="L39" s="322" t="s">
        <v>343</v>
      </c>
      <c r="M39" s="322"/>
    </row>
    <row r="40" spans="1:13" ht="21" x14ac:dyDescent="0.2">
      <c r="B40" s="310" t="s">
        <v>212</v>
      </c>
      <c r="C40" s="310"/>
      <c r="D40" s="310"/>
      <c r="E40" s="310"/>
      <c r="F40" s="293" t="str">
        <f>IF(G41="","",IF(G41="Not Applicable","Not Applicable",VLOOKUP(G41,Tables!$N$1:$O$402,2,TRUE)))</f>
        <v/>
      </c>
      <c r="G40" s="293"/>
      <c r="I40" s="68"/>
      <c r="K40" s="275" t="s">
        <v>266</v>
      </c>
      <c r="L40" s="316" t="str">
        <f>IF(Tables!F13="Not Applicable-Not Applicable-Not Applicable-Not Applicable-Not Applicable-Not Applicable-Not Applicable","Not Applicable",IF(G44="Select Rating","",IF(G50="Select Rating","",IF(G56="Select Rating","",IF(G64="Select Rating","",IF(G72="Select Rating","",IF(G78="Select Rating","",IF(G86="Select Rating","",IF(ISERROR(AVERAGE(M43,M63,M71,M85)),"",AVERAGE(M43,M63,M71,M85))))))))))</f>
        <v/>
      </c>
      <c r="M40" s="317"/>
    </row>
    <row r="41" spans="1:13" ht="48" customHeight="1" x14ac:dyDescent="0.2">
      <c r="B41" s="311" t="s">
        <v>213</v>
      </c>
      <c r="C41" s="311"/>
      <c r="D41" s="311"/>
      <c r="E41" s="311"/>
      <c r="F41" s="12" t="s">
        <v>264</v>
      </c>
      <c r="G41" s="13" t="str">
        <f>L40</f>
        <v/>
      </c>
      <c r="I41" s="68"/>
      <c r="K41" s="275"/>
      <c r="L41" s="316"/>
      <c r="M41" s="317"/>
    </row>
    <row r="42" spans="1:13" ht="15.75" x14ac:dyDescent="0.2">
      <c r="B42" s="14" t="s">
        <v>2</v>
      </c>
      <c r="C42" s="14" t="s">
        <v>102</v>
      </c>
      <c r="D42" s="14" t="s">
        <v>103</v>
      </c>
      <c r="E42" s="14" t="s">
        <v>104</v>
      </c>
      <c r="F42" s="14" t="s">
        <v>105</v>
      </c>
      <c r="G42" s="14" t="s">
        <v>101</v>
      </c>
      <c r="I42" s="68"/>
      <c r="K42" s="275"/>
      <c r="L42" s="316"/>
      <c r="M42" s="317"/>
    </row>
    <row r="43" spans="1:13" ht="36" customHeight="1" x14ac:dyDescent="0.2">
      <c r="A43" s="33" t="s">
        <v>608</v>
      </c>
      <c r="B43" s="294" t="s">
        <v>255</v>
      </c>
      <c r="C43" s="294"/>
      <c r="D43" s="294"/>
      <c r="E43" s="294"/>
      <c r="F43" s="294"/>
      <c r="G43" s="15" t="str">
        <f>IF(ISNA(VLOOKUP(M43,Tables!$N$1:$O$402,2,TRUE)),"",VLOOKUP(M43,Tables!$N$1:$O$402,2,TRUE))</f>
        <v/>
      </c>
      <c r="I43" s="68"/>
      <c r="K43" s="80" t="s">
        <v>106</v>
      </c>
      <c r="L43" s="79" t="s">
        <v>477</v>
      </c>
      <c r="M43" s="209" t="str">
        <f>IF(M44="","",IF(M44="Select Rating","",IF(M50="","",IF(M50="Select Rating","",IF(M56="","",IF(M56="Select Rating","",IF(ISERROR(AVERAGE(M44:M56)),"",AVERAGE(M44:M56))))))))</f>
        <v/>
      </c>
    </row>
    <row r="44" spans="1:13" ht="94.5" customHeight="1" x14ac:dyDescent="0.2">
      <c r="A44" s="33" t="s">
        <v>609</v>
      </c>
      <c r="B44" s="216" t="s">
        <v>525</v>
      </c>
      <c r="C44" s="215" t="s">
        <v>162</v>
      </c>
      <c r="D44" s="215" t="s">
        <v>163</v>
      </c>
      <c r="E44" s="215" t="s">
        <v>164</v>
      </c>
      <c r="F44" s="217" t="s">
        <v>27</v>
      </c>
      <c r="G44" s="18" t="s">
        <v>262</v>
      </c>
      <c r="I44" s="68"/>
      <c r="K44" s="305" t="s">
        <v>112</v>
      </c>
      <c r="L44" s="306"/>
      <c r="M44" s="315" t="str">
        <f>IF(G44="","",IF(G44="Not Applicable","Not Applicable",IF(G44="Select Rating","",IF(G44="Distinguished",4,IF(G44="Proficient",3,IF(G44="Basic",2,IF(G44="Unsatisfactory",1)))))))</f>
        <v/>
      </c>
    </row>
    <row r="45" spans="1:13" x14ac:dyDescent="0.2">
      <c r="A45" s="33"/>
      <c r="B45" s="175" t="s">
        <v>671</v>
      </c>
      <c r="C45" s="174" t="str">
        <f>IF(ISNA(VLOOKUP(A44,Tables!$BO$2:$BP$4,2,FALSE)),"",VLOOKUP(A44,Tables!$BO$2:$BP$4,2,FALSE))</f>
        <v/>
      </c>
      <c r="D45" s="175" t="s">
        <v>674</v>
      </c>
      <c r="E45" s="174" t="str">
        <f>IF(ISNA(VLOOKUP(A44,Tables!$BO$14:$BP$16,2,FALSE)),"",VLOOKUP(A44,Tables!$BO$14:$BP$16,2,FALSE))</f>
        <v/>
      </c>
      <c r="F45" s="277"/>
      <c r="G45" s="278"/>
      <c r="I45" s="68"/>
      <c r="K45" s="305"/>
      <c r="L45" s="306"/>
      <c r="M45" s="315"/>
    </row>
    <row r="46" spans="1:13" x14ac:dyDescent="0.2">
      <c r="A46" s="33"/>
      <c r="B46" s="175" t="s">
        <v>672</v>
      </c>
      <c r="C46" s="174" t="str">
        <f>IF(ISNA(VLOOKUP(A44,Tables!$BO$6:$BP$8,2,FALSE)),"",VLOOKUP(A44,Tables!$BO$6:$BP$8,2,FALSE))</f>
        <v/>
      </c>
      <c r="D46" s="175" t="s">
        <v>675</v>
      </c>
      <c r="E46" s="174" t="str">
        <f>IF(ISNA(VLOOKUP(A44,Tables!$BO$18:$BP$20,2,FALSE)),"",VLOOKUP(A44,Tables!$BO$18:$BP$20,2,FALSE))</f>
        <v/>
      </c>
      <c r="F46" s="279"/>
      <c r="G46" s="280"/>
      <c r="I46" s="68"/>
      <c r="K46" s="305"/>
      <c r="L46" s="306"/>
      <c r="M46" s="315"/>
    </row>
    <row r="47" spans="1:13" x14ac:dyDescent="0.2">
      <c r="A47" s="33"/>
      <c r="B47" s="175" t="s">
        <v>673</v>
      </c>
      <c r="C47" s="174" t="str">
        <f>IF(ISNA(VLOOKUP(A44,Tables!$BO$10:$BP$12,2,FALSE)),"",VLOOKUP(A44,Tables!$BO$10:$BP$12,2,FALSE))</f>
        <v/>
      </c>
      <c r="D47" s="175" t="s">
        <v>676</v>
      </c>
      <c r="E47" s="174" t="str">
        <f>IF(ISNA(VLOOKUP(A44,Tables!$BO$22:$BP$24,2,FALSE)),"",VLOOKUP(A44,Tables!$BO$22:$BP$24,2,FALSE))</f>
        <v/>
      </c>
      <c r="F47" s="279"/>
      <c r="G47" s="280"/>
      <c r="I47" s="68"/>
      <c r="K47" s="305"/>
      <c r="L47" s="306"/>
      <c r="M47" s="315"/>
    </row>
    <row r="48" spans="1:13" ht="12.75" customHeight="1" x14ac:dyDescent="0.2">
      <c r="A48" s="33"/>
      <c r="B48" s="313"/>
      <c r="C48" s="314"/>
      <c r="D48" s="314"/>
      <c r="E48" s="314"/>
      <c r="F48" s="279"/>
      <c r="G48" s="280"/>
      <c r="I48" s="68"/>
      <c r="K48" s="305"/>
      <c r="L48" s="306"/>
      <c r="M48" s="315"/>
    </row>
    <row r="49" spans="1:13" ht="10.15" customHeight="1" x14ac:dyDescent="0.2">
      <c r="A49" s="33"/>
      <c r="B49" s="270"/>
      <c r="C49" s="271"/>
      <c r="D49" s="271"/>
      <c r="E49" s="271"/>
      <c r="F49" s="271"/>
      <c r="G49" s="272"/>
      <c r="I49" s="68"/>
      <c r="K49" s="328"/>
      <c r="L49" s="329"/>
      <c r="M49" s="330"/>
    </row>
    <row r="50" spans="1:13" ht="183" customHeight="1" x14ac:dyDescent="0.2">
      <c r="A50" s="33" t="s">
        <v>610</v>
      </c>
      <c r="B50" s="216" t="s">
        <v>526</v>
      </c>
      <c r="C50" s="217" t="s">
        <v>113</v>
      </c>
      <c r="D50" s="217" t="s">
        <v>114</v>
      </c>
      <c r="E50" s="217" t="s">
        <v>115</v>
      </c>
      <c r="F50" s="217" t="s">
        <v>28</v>
      </c>
      <c r="G50" s="18" t="s">
        <v>262</v>
      </c>
      <c r="I50" s="68"/>
      <c r="K50" s="281" t="s">
        <v>165</v>
      </c>
      <c r="L50" s="284"/>
      <c r="M50" s="302" t="str">
        <f>IF(G50="","",IF(G50="Not Applicable","Not Applicable",IF(G50="Select Rating","",IF(G50="Distinguished",4,IF(G50="Proficient",3,IF(G50="Basic",2,IF(G50="Unsatisfactory",1)))))))</f>
        <v/>
      </c>
    </row>
    <row r="51" spans="1:13" x14ac:dyDescent="0.2">
      <c r="A51" s="33"/>
      <c r="B51" s="175" t="s">
        <v>671</v>
      </c>
      <c r="C51" s="174" t="str">
        <f>IF(ISNA(VLOOKUP(A50,Tables!$BO$2:$BP$4,2,FALSE)),"",VLOOKUP(A50,Tables!$BO$2:$BP$4,2,FALSE))</f>
        <v/>
      </c>
      <c r="D51" s="175" t="s">
        <v>674</v>
      </c>
      <c r="E51" s="174" t="str">
        <f>IF(ISNA(VLOOKUP(A50,Tables!$BO$14:$BP$16,2,FALSE)),"",VLOOKUP(A50,Tables!$BO$14:$BP$16,2,FALSE))</f>
        <v/>
      </c>
      <c r="F51" s="277"/>
      <c r="G51" s="278"/>
      <c r="I51" s="68"/>
      <c r="K51" s="282"/>
      <c r="L51" s="285"/>
      <c r="M51" s="303"/>
    </row>
    <row r="52" spans="1:13" x14ac:dyDescent="0.2">
      <c r="A52" s="33"/>
      <c r="B52" s="175" t="s">
        <v>672</v>
      </c>
      <c r="C52" s="174" t="str">
        <f>IF(ISNA(VLOOKUP(A50,Tables!$BO$6:$BP$8,2,FALSE)),"",VLOOKUP(A50,Tables!$BO$6:$BP$8,2,FALSE))</f>
        <v/>
      </c>
      <c r="D52" s="175" t="s">
        <v>675</v>
      </c>
      <c r="E52" s="174" t="str">
        <f>IF(ISNA(VLOOKUP(A50,Tables!$BO$18:$BP$20,2,FALSE)),"",VLOOKUP(A50,Tables!$BO$18:$BP$20,2,FALSE))</f>
        <v/>
      </c>
      <c r="F52" s="279"/>
      <c r="G52" s="280"/>
      <c r="I52" s="68"/>
      <c r="K52" s="282"/>
      <c r="L52" s="285"/>
      <c r="M52" s="303"/>
    </row>
    <row r="53" spans="1:13" x14ac:dyDescent="0.2">
      <c r="A53" s="33"/>
      <c r="B53" s="175" t="s">
        <v>673</v>
      </c>
      <c r="C53" s="174" t="str">
        <f>IF(ISNA(VLOOKUP(A50,Tables!$BO$10:$BP$12,2,FALSE)),"",VLOOKUP(A50,Tables!$BO$10:$BP$12,2,FALSE))</f>
        <v/>
      </c>
      <c r="D53" s="175" t="s">
        <v>676</v>
      </c>
      <c r="E53" s="174" t="str">
        <f>IF(ISNA(VLOOKUP(A50,Tables!$BO$22:$BP$24,2,FALSE)),"",VLOOKUP(A50,Tables!$BO$22:$BP$24,2,FALSE))</f>
        <v/>
      </c>
      <c r="F53" s="279"/>
      <c r="G53" s="280"/>
      <c r="I53" s="68"/>
      <c r="K53" s="282"/>
      <c r="L53" s="285"/>
      <c r="M53" s="303"/>
    </row>
    <row r="54" spans="1:13" x14ac:dyDescent="0.2">
      <c r="A54" s="33"/>
      <c r="B54" s="313"/>
      <c r="C54" s="314"/>
      <c r="D54" s="314"/>
      <c r="E54" s="314"/>
      <c r="F54" s="279"/>
      <c r="G54" s="280"/>
      <c r="I54" s="68"/>
      <c r="K54" s="283"/>
      <c r="L54" s="286"/>
      <c r="M54" s="304"/>
    </row>
    <row r="55" spans="1:13" ht="10.15" customHeight="1" x14ac:dyDescent="0.2">
      <c r="A55" s="33"/>
      <c r="B55" s="270"/>
      <c r="C55" s="271"/>
      <c r="D55" s="271"/>
      <c r="E55" s="271"/>
      <c r="F55" s="271"/>
      <c r="G55" s="272"/>
      <c r="I55" s="68"/>
      <c r="K55" s="274"/>
      <c r="L55" s="274"/>
      <c r="M55" s="274"/>
    </row>
    <row r="56" spans="1:13" ht="201" customHeight="1" x14ac:dyDescent="0.2">
      <c r="A56" s="33" t="s">
        <v>611</v>
      </c>
      <c r="B56" s="216" t="s">
        <v>94</v>
      </c>
      <c r="C56" s="217" t="s">
        <v>116</v>
      </c>
      <c r="D56" s="217" t="s">
        <v>42</v>
      </c>
      <c r="E56" s="217" t="s">
        <v>43</v>
      </c>
      <c r="F56" s="217" t="s">
        <v>29</v>
      </c>
      <c r="G56" s="18" t="s">
        <v>262</v>
      </c>
      <c r="I56" s="68"/>
      <c r="K56" s="290" t="s">
        <v>117</v>
      </c>
      <c r="L56" s="284"/>
      <c r="M56" s="302" t="str">
        <f>IF(G56="","",IF(G56="Not Applicable","Not Applicable",IF(G56="Select Rating","",IF(G56="Distinguished",4,IF(G56="Proficient",3,IF(G56="Basic",2,IF(G56="Unsatisfactory",1)))))))</f>
        <v/>
      </c>
    </row>
    <row r="57" spans="1:13" x14ac:dyDescent="0.2">
      <c r="A57" s="33"/>
      <c r="B57" s="175" t="s">
        <v>671</v>
      </c>
      <c r="C57" s="174" t="str">
        <f>IF(ISNA(VLOOKUP(A56,Tables!$BO$2:$BP$4,2,FALSE)),"",VLOOKUP(A56,Tables!$BO$2:$BP$4,2,FALSE))</f>
        <v/>
      </c>
      <c r="D57" s="175" t="s">
        <v>674</v>
      </c>
      <c r="E57" s="174" t="str">
        <f>IF(ISNA(VLOOKUP(A56,Tables!$BO$14:$BP$16,2,FALSE)),"",VLOOKUP(A56,Tables!$BO$14:$BP$16,2,FALSE))</f>
        <v/>
      </c>
      <c r="F57" s="277"/>
      <c r="G57" s="278"/>
      <c r="I57" s="68"/>
      <c r="K57" s="291"/>
      <c r="L57" s="285"/>
      <c r="M57" s="303"/>
    </row>
    <row r="58" spans="1:13" x14ac:dyDescent="0.2">
      <c r="A58" s="33"/>
      <c r="B58" s="175" t="s">
        <v>672</v>
      </c>
      <c r="C58" s="174" t="str">
        <f>IF(ISNA(VLOOKUP(A56,Tables!$BO$6:$BP$8,2,FALSE)),"",VLOOKUP(A56,Tables!$BO$6:$BP$8,2,FALSE))</f>
        <v/>
      </c>
      <c r="D58" s="175" t="s">
        <v>675</v>
      </c>
      <c r="E58" s="174" t="str">
        <f>IF(ISNA(VLOOKUP(A56,Tables!$BO$18:$BP$20,2,FALSE)),"",VLOOKUP(A56,Tables!$BO$18:$BP$20,2,FALSE))</f>
        <v/>
      </c>
      <c r="F58" s="279"/>
      <c r="G58" s="280"/>
      <c r="I58" s="68"/>
      <c r="K58" s="291"/>
      <c r="L58" s="285"/>
      <c r="M58" s="303"/>
    </row>
    <row r="59" spans="1:13" x14ac:dyDescent="0.2">
      <c r="A59" s="33"/>
      <c r="B59" s="175" t="s">
        <v>673</v>
      </c>
      <c r="C59" s="174" t="str">
        <f>IF(ISNA(VLOOKUP(A56,Tables!$BO$10:$BP$12,2,FALSE)),"",VLOOKUP(A56,Tables!$BO$10:$BP$12,2,FALSE))</f>
        <v/>
      </c>
      <c r="D59" s="175" t="s">
        <v>676</v>
      </c>
      <c r="E59" s="174" t="str">
        <f>IF(ISNA(VLOOKUP(A56,Tables!$BO$22:$BP$24,2,FALSE)),"",VLOOKUP(A56,Tables!$BO$22:$BP$24,2,FALSE))</f>
        <v/>
      </c>
      <c r="F59" s="279"/>
      <c r="G59" s="280"/>
      <c r="I59" s="68"/>
      <c r="K59" s="291"/>
      <c r="L59" s="285"/>
      <c r="M59" s="303"/>
    </row>
    <row r="60" spans="1:13" ht="12.75" customHeight="1" x14ac:dyDescent="0.2">
      <c r="A60" s="33"/>
      <c r="B60" s="313"/>
      <c r="C60" s="314"/>
      <c r="D60" s="314"/>
      <c r="E60" s="314"/>
      <c r="F60" s="279"/>
      <c r="G60" s="280"/>
      <c r="I60" s="68"/>
      <c r="K60" s="292"/>
      <c r="L60" s="286"/>
      <c r="M60" s="304"/>
    </row>
    <row r="61" spans="1:13" ht="10.15" customHeight="1" x14ac:dyDescent="0.2">
      <c r="A61" s="33"/>
      <c r="B61" s="270"/>
      <c r="C61" s="271"/>
      <c r="D61" s="271"/>
      <c r="E61" s="271"/>
      <c r="F61" s="271"/>
      <c r="G61" s="272"/>
      <c r="I61" s="68"/>
      <c r="K61" s="273"/>
      <c r="L61" s="273"/>
      <c r="M61" s="273"/>
    </row>
    <row r="62" spans="1:13" ht="15.75" x14ac:dyDescent="0.2">
      <c r="B62" s="14" t="s">
        <v>2</v>
      </c>
      <c r="C62" s="14" t="s">
        <v>102</v>
      </c>
      <c r="D62" s="14" t="s">
        <v>103</v>
      </c>
      <c r="E62" s="14" t="s">
        <v>104</v>
      </c>
      <c r="F62" s="14" t="s">
        <v>105</v>
      </c>
      <c r="G62" s="14" t="s">
        <v>101</v>
      </c>
      <c r="I62" s="68"/>
      <c r="K62" s="276"/>
      <c r="L62" s="276"/>
      <c r="M62" s="276"/>
    </row>
    <row r="63" spans="1:13" ht="36" customHeight="1" x14ac:dyDescent="0.2">
      <c r="A63" s="33" t="s">
        <v>612</v>
      </c>
      <c r="B63" s="294" t="s">
        <v>215</v>
      </c>
      <c r="C63" s="294"/>
      <c r="D63" s="294"/>
      <c r="E63" s="294"/>
      <c r="F63" s="294"/>
      <c r="G63" s="15" t="str">
        <f>IF(ISNA(VLOOKUP(M63,Tables!$N$1:$O$402,2,TRUE)),"",VLOOKUP(M63,Tables!$N$1:$O$402,2,TRUE))</f>
        <v/>
      </c>
      <c r="I63" s="68"/>
      <c r="K63" s="80" t="s">
        <v>106</v>
      </c>
      <c r="L63" s="79" t="s">
        <v>477</v>
      </c>
      <c r="M63" s="209" t="str">
        <f>IF(M64="","",IF(M64="Select Rating","",IF(ISERROR(AVERAGE(M64)),"",AVERAGE(M64))))</f>
        <v/>
      </c>
    </row>
    <row r="64" spans="1:13" ht="146.25" x14ac:dyDescent="0.2">
      <c r="A64" s="33" t="s">
        <v>613</v>
      </c>
      <c r="B64" s="216" t="s">
        <v>298</v>
      </c>
      <c r="C64" s="217" t="s">
        <v>223</v>
      </c>
      <c r="D64" s="217" t="s">
        <v>224</v>
      </c>
      <c r="E64" s="217" t="s">
        <v>225</v>
      </c>
      <c r="F64" s="217" t="s">
        <v>226</v>
      </c>
      <c r="G64" s="18" t="s">
        <v>262</v>
      </c>
      <c r="I64" s="68"/>
      <c r="K64" s="290" t="s">
        <v>227</v>
      </c>
      <c r="L64" s="284"/>
      <c r="M64" s="302" t="str">
        <f>IF(G64="","",IF(G64="Not Applicable","Not Applicable",IF(G64="Select Rating","",IF(G64="Distinguished",4,IF(G64="Proficient",3,IF(G64="Basic",2,IF(G64="Unsatisfactory",1)))))))</f>
        <v/>
      </c>
    </row>
    <row r="65" spans="1:13" x14ac:dyDescent="0.2">
      <c r="A65" s="33"/>
      <c r="B65" s="175" t="s">
        <v>671</v>
      </c>
      <c r="C65" s="174" t="str">
        <f>IF(ISNA(VLOOKUP(A64,Tables!$BO$2:$BP$4,2,FALSE)),"",VLOOKUP(A64,Tables!$BO$2:$BP$4,2,FALSE))</f>
        <v/>
      </c>
      <c r="D65" s="175" t="s">
        <v>674</v>
      </c>
      <c r="E65" s="174" t="str">
        <f>IF(ISNA(VLOOKUP(A64,Tables!$BO$14:$BP$16,2,FALSE)),"",VLOOKUP(A64,Tables!$BO$14:$BP$16,2,FALSE))</f>
        <v/>
      </c>
      <c r="F65" s="277"/>
      <c r="G65" s="278"/>
      <c r="I65" s="68"/>
      <c r="K65" s="291"/>
      <c r="L65" s="285"/>
      <c r="M65" s="303"/>
    </row>
    <row r="66" spans="1:13" x14ac:dyDescent="0.2">
      <c r="A66" s="33"/>
      <c r="B66" s="175" t="s">
        <v>672</v>
      </c>
      <c r="C66" s="174" t="str">
        <f>IF(ISNA(VLOOKUP(A64,Tables!$BO$6:$BP$8,2,FALSE)),"",VLOOKUP(A64,Tables!$BO$6:$BP$8,2,FALSE))</f>
        <v/>
      </c>
      <c r="D66" s="175" t="s">
        <v>675</v>
      </c>
      <c r="E66" s="174" t="str">
        <f>IF(ISNA(VLOOKUP(A64,Tables!$BO$18:$BP$20,2,FALSE)),"",VLOOKUP(A64,Tables!$BO$18:$BP$20,2,FALSE))</f>
        <v/>
      </c>
      <c r="F66" s="279"/>
      <c r="G66" s="280"/>
      <c r="I66" s="68"/>
      <c r="K66" s="291"/>
      <c r="L66" s="285"/>
      <c r="M66" s="303"/>
    </row>
    <row r="67" spans="1:13" x14ac:dyDescent="0.2">
      <c r="A67" s="33"/>
      <c r="B67" s="175" t="s">
        <v>673</v>
      </c>
      <c r="C67" s="174" t="str">
        <f>IF(ISNA(VLOOKUP(A64,Tables!$BO$10:$BP$12,2,FALSE)),"",VLOOKUP(A64,Tables!$BO$10:$BP$12,2,FALSE))</f>
        <v/>
      </c>
      <c r="D67" s="175" t="s">
        <v>676</v>
      </c>
      <c r="E67" s="174" t="str">
        <f>IF(ISNA(VLOOKUP(A64,Tables!$BO$22:$BP$24,2,FALSE)),"",VLOOKUP(A64,Tables!$BO$22:$BP$24,2,FALSE))</f>
        <v/>
      </c>
      <c r="F67" s="279"/>
      <c r="G67" s="280"/>
      <c r="I67" s="68"/>
      <c r="K67" s="291"/>
      <c r="L67" s="285"/>
      <c r="M67" s="303"/>
    </row>
    <row r="68" spans="1:13" x14ac:dyDescent="0.2">
      <c r="A68" s="33"/>
      <c r="B68" s="313"/>
      <c r="C68" s="314"/>
      <c r="D68" s="314"/>
      <c r="E68" s="314"/>
      <c r="F68" s="279"/>
      <c r="G68" s="280"/>
      <c r="I68" s="68"/>
      <c r="K68" s="292"/>
      <c r="L68" s="286"/>
      <c r="M68" s="304"/>
    </row>
    <row r="69" spans="1:13" ht="10.15" customHeight="1" x14ac:dyDescent="0.2">
      <c r="A69" s="33"/>
      <c r="B69" s="270"/>
      <c r="C69" s="271"/>
      <c r="D69" s="271"/>
      <c r="E69" s="271"/>
      <c r="F69" s="271"/>
      <c r="G69" s="272"/>
      <c r="I69" s="68"/>
      <c r="K69" s="273"/>
      <c r="L69" s="273"/>
      <c r="M69" s="273"/>
    </row>
    <row r="70" spans="1:13" ht="15.75" x14ac:dyDescent="0.2">
      <c r="B70" s="14" t="s">
        <v>2</v>
      </c>
      <c r="C70" s="14" t="s">
        <v>102</v>
      </c>
      <c r="D70" s="14" t="s">
        <v>103</v>
      </c>
      <c r="E70" s="14" t="s">
        <v>104</v>
      </c>
      <c r="F70" s="14" t="s">
        <v>105</v>
      </c>
      <c r="G70" s="14" t="s">
        <v>101</v>
      </c>
      <c r="I70" s="68"/>
      <c r="K70" s="276"/>
      <c r="L70" s="276"/>
      <c r="M70" s="276"/>
    </row>
    <row r="71" spans="1:13" ht="36" customHeight="1" x14ac:dyDescent="0.2">
      <c r="A71" s="33" t="s">
        <v>614</v>
      </c>
      <c r="B71" s="294" t="s">
        <v>85</v>
      </c>
      <c r="C71" s="294"/>
      <c r="D71" s="294"/>
      <c r="E71" s="294"/>
      <c r="F71" s="294"/>
      <c r="G71" s="15" t="str">
        <f>IF(ISNA(VLOOKUP(M71,Tables!$N$1:$O$402,2,TRUE)),"",VLOOKUP(M71,Tables!$N$1:$O$402,2,TRUE))</f>
        <v/>
      </c>
      <c r="I71" s="68"/>
      <c r="K71" s="80" t="s">
        <v>106</v>
      </c>
      <c r="L71" s="79" t="s">
        <v>477</v>
      </c>
      <c r="M71" s="209" t="str">
        <f>IF(M72="","",IF(M72="Select Rating","",IF(M78="","",IF(M78="Select Rating","",IF(ISERROR(AVERAGE(M72:M78)),"",AVERAGE(M72:M78))))))</f>
        <v/>
      </c>
    </row>
    <row r="72" spans="1:13" ht="229.5" x14ac:dyDescent="0.2">
      <c r="A72" s="33" t="s">
        <v>615</v>
      </c>
      <c r="B72" s="216" t="s">
        <v>527</v>
      </c>
      <c r="C72" s="217" t="s">
        <v>118</v>
      </c>
      <c r="D72" s="217" t="s">
        <v>119</v>
      </c>
      <c r="E72" s="217" t="s">
        <v>120</v>
      </c>
      <c r="F72" s="217" t="s">
        <v>66</v>
      </c>
      <c r="G72" s="18" t="s">
        <v>262</v>
      </c>
      <c r="I72" s="68"/>
      <c r="K72" s="290" t="s">
        <v>121</v>
      </c>
      <c r="L72" s="284"/>
      <c r="M72" s="302" t="str">
        <f>IF(G72="","",IF(G72="Not Applicable","Not Applicable",IF(G72="Select Rating","",IF(G72="Distinguished",4,IF(G72="Proficient",3,IF(G72="Basic",2,IF(G72="Unsatisfactory",1)))))))</f>
        <v/>
      </c>
    </row>
    <row r="73" spans="1:13" x14ac:dyDescent="0.2">
      <c r="A73" s="33"/>
      <c r="B73" s="175" t="s">
        <v>671</v>
      </c>
      <c r="C73" s="174" t="str">
        <f>IF(ISNA(VLOOKUP(A72,Tables!$BO$2:$BP$4,2,FALSE)),"",VLOOKUP(A72,Tables!$BO$2:$BP$4,2,FALSE))</f>
        <v/>
      </c>
      <c r="D73" s="175" t="s">
        <v>674</v>
      </c>
      <c r="E73" s="174" t="str">
        <f>IF(ISNA(VLOOKUP(A72,Tables!$BO$14:$BP$16,2,FALSE)),"",VLOOKUP(A72,Tables!$BO$14:$BP$16,2,FALSE))</f>
        <v/>
      </c>
      <c r="F73" s="277"/>
      <c r="G73" s="278"/>
      <c r="I73" s="68"/>
      <c r="K73" s="291"/>
      <c r="L73" s="285"/>
      <c r="M73" s="303"/>
    </row>
    <row r="74" spans="1:13" x14ac:dyDescent="0.2">
      <c r="A74" s="33"/>
      <c r="B74" s="175" t="s">
        <v>672</v>
      </c>
      <c r="C74" s="174" t="str">
        <f>IF(ISNA(VLOOKUP(A72,Tables!$BO$6:$BP$8,2,FALSE)),"",VLOOKUP(A72,Tables!$BO$6:$BP$8,2,FALSE))</f>
        <v/>
      </c>
      <c r="D74" s="175" t="s">
        <v>675</v>
      </c>
      <c r="E74" s="174" t="str">
        <f>IF(ISNA(VLOOKUP(A72,Tables!$BO$18:$BP$20,2,FALSE)),"",VLOOKUP(A72,Tables!$BO$18:$BP$20,2,FALSE))</f>
        <v/>
      </c>
      <c r="F74" s="279"/>
      <c r="G74" s="280"/>
      <c r="I74" s="68"/>
      <c r="K74" s="291"/>
      <c r="L74" s="285"/>
      <c r="M74" s="303"/>
    </row>
    <row r="75" spans="1:13" x14ac:dyDescent="0.2">
      <c r="A75" s="33"/>
      <c r="B75" s="175" t="s">
        <v>673</v>
      </c>
      <c r="C75" s="174" t="str">
        <f>IF(ISNA(VLOOKUP(A72,Tables!$BO$10:$BP$12,2,FALSE)),"",VLOOKUP(A72,Tables!$BO$10:$BP$12,2,FALSE))</f>
        <v/>
      </c>
      <c r="D75" s="175" t="s">
        <v>676</v>
      </c>
      <c r="E75" s="174" t="str">
        <f>IF(ISNA(VLOOKUP(A72,Tables!$BO$22:$BP$24,2,FALSE)),"",VLOOKUP(A72,Tables!$BO$22:$BP$24,2,FALSE))</f>
        <v/>
      </c>
      <c r="F75" s="279"/>
      <c r="G75" s="280"/>
      <c r="I75" s="68"/>
      <c r="K75" s="291"/>
      <c r="L75" s="285"/>
      <c r="M75" s="303"/>
    </row>
    <row r="76" spans="1:13" ht="12.75" customHeight="1" x14ac:dyDescent="0.2">
      <c r="A76" s="33"/>
      <c r="B76" s="313"/>
      <c r="C76" s="314"/>
      <c r="D76" s="314"/>
      <c r="E76" s="314"/>
      <c r="F76" s="279"/>
      <c r="G76" s="280"/>
      <c r="I76" s="68"/>
      <c r="K76" s="292"/>
      <c r="L76" s="286"/>
      <c r="M76" s="304"/>
    </row>
    <row r="77" spans="1:13" ht="10.15" customHeight="1" x14ac:dyDescent="0.2">
      <c r="A77" s="33"/>
      <c r="B77" s="270"/>
      <c r="C77" s="271"/>
      <c r="D77" s="271"/>
      <c r="E77" s="271"/>
      <c r="F77" s="271"/>
      <c r="G77" s="272"/>
      <c r="I77" s="68"/>
      <c r="K77" s="273"/>
      <c r="L77" s="273"/>
      <c r="M77" s="273"/>
    </row>
    <row r="78" spans="1:13" ht="147.75" customHeight="1" x14ac:dyDescent="0.2">
      <c r="A78" s="33" t="s">
        <v>616</v>
      </c>
      <c r="B78" s="216" t="s">
        <v>528</v>
      </c>
      <c r="C78" s="217" t="s">
        <v>63</v>
      </c>
      <c r="D78" s="215" t="s">
        <v>166</v>
      </c>
      <c r="E78" s="217" t="s">
        <v>16</v>
      </c>
      <c r="F78" s="217" t="s">
        <v>30</v>
      </c>
      <c r="G78" s="18" t="s">
        <v>262</v>
      </c>
      <c r="I78" s="68"/>
      <c r="K78" s="305" t="s">
        <v>122</v>
      </c>
      <c r="L78" s="306"/>
      <c r="M78" s="315" t="str">
        <f>IF(G78="","",IF(G78="Not Applicable","Not Applicable",IF(G78="Select Rating","",IF(G78="Distinguished",4,IF(G78="Proficient",3,IF(G78="Basic",2,IF(G78="Unsatisfactory",1)))))))</f>
        <v/>
      </c>
    </row>
    <row r="79" spans="1:13" x14ac:dyDescent="0.2">
      <c r="A79" s="33"/>
      <c r="B79" s="175" t="s">
        <v>671</v>
      </c>
      <c r="C79" s="174" t="str">
        <f>IF(ISNA(VLOOKUP(A78,Tables!$BO$2:$BP$4,2,FALSE)),"",VLOOKUP(A78,Tables!$BO$2:$BP$4,2,FALSE))</f>
        <v/>
      </c>
      <c r="D79" s="175" t="s">
        <v>674</v>
      </c>
      <c r="E79" s="174" t="str">
        <f>IF(ISNA(VLOOKUP(A78,Tables!$BO$14:$BP$16,2,FALSE)),"",VLOOKUP(A78,Tables!$BO$14:$BP$16,2,FALSE))</f>
        <v/>
      </c>
      <c r="F79" s="277"/>
      <c r="G79" s="278"/>
      <c r="I79" s="68"/>
      <c r="K79" s="305"/>
      <c r="L79" s="306"/>
      <c r="M79" s="315"/>
    </row>
    <row r="80" spans="1:13" x14ac:dyDescent="0.2">
      <c r="A80" s="33"/>
      <c r="B80" s="175" t="s">
        <v>672</v>
      </c>
      <c r="C80" s="174" t="str">
        <f>IF(ISNA(VLOOKUP(A78,Tables!$BO$6:$BP$8,2,FALSE)),"",VLOOKUP(A78,Tables!$BO$6:$BP$8,2,FALSE))</f>
        <v/>
      </c>
      <c r="D80" s="175" t="s">
        <v>675</v>
      </c>
      <c r="E80" s="174" t="str">
        <f>IF(ISNA(VLOOKUP(A78,Tables!$BO$18:$BP$20,2,FALSE)),"",VLOOKUP(A78,Tables!$BO$18:$BP$20,2,FALSE))</f>
        <v/>
      </c>
      <c r="F80" s="279"/>
      <c r="G80" s="280"/>
      <c r="I80" s="68"/>
      <c r="K80" s="305"/>
      <c r="L80" s="306"/>
      <c r="M80" s="315"/>
    </row>
    <row r="81" spans="1:13" x14ac:dyDescent="0.2">
      <c r="A81" s="33"/>
      <c r="B81" s="175" t="s">
        <v>673</v>
      </c>
      <c r="C81" s="174" t="str">
        <f>IF(ISNA(VLOOKUP(A78,Tables!$BO$10:$BP$12,2,FALSE)),"",VLOOKUP(A78,Tables!$BO$10:$BP$12,2,FALSE))</f>
        <v/>
      </c>
      <c r="D81" s="175" t="s">
        <v>676</v>
      </c>
      <c r="E81" s="174" t="str">
        <f>IF(ISNA(VLOOKUP(A78,Tables!$BO$22:$BP$24,2,FALSE)),"",VLOOKUP(A78,Tables!$BO$22:$BP$24,2,FALSE))</f>
        <v/>
      </c>
      <c r="F81" s="279"/>
      <c r="G81" s="280"/>
      <c r="I81" s="68"/>
      <c r="K81" s="305"/>
      <c r="L81" s="306"/>
      <c r="M81" s="315"/>
    </row>
    <row r="82" spans="1:13" x14ac:dyDescent="0.2">
      <c r="A82" s="33"/>
      <c r="B82" s="313"/>
      <c r="C82" s="314"/>
      <c r="D82" s="314"/>
      <c r="E82" s="314"/>
      <c r="F82" s="279"/>
      <c r="G82" s="280"/>
      <c r="I82" s="68"/>
      <c r="K82" s="305"/>
      <c r="L82" s="306"/>
      <c r="M82" s="315"/>
    </row>
    <row r="83" spans="1:13" ht="10.15" customHeight="1" x14ac:dyDescent="0.2">
      <c r="A83" s="33"/>
      <c r="B83" s="270"/>
      <c r="C83" s="271"/>
      <c r="D83" s="271"/>
      <c r="E83" s="271"/>
      <c r="F83" s="271"/>
      <c r="G83" s="272"/>
      <c r="I83" s="68"/>
      <c r="K83" s="295"/>
      <c r="L83" s="296"/>
      <c r="M83" s="297"/>
    </row>
    <row r="84" spans="1:13" ht="15.75" x14ac:dyDescent="0.2">
      <c r="B84" s="14" t="s">
        <v>2</v>
      </c>
      <c r="C84" s="14" t="s">
        <v>102</v>
      </c>
      <c r="D84" s="14" t="s">
        <v>103</v>
      </c>
      <c r="E84" s="14" t="s">
        <v>104</v>
      </c>
      <c r="F84" s="14" t="s">
        <v>105</v>
      </c>
      <c r="G84" s="14" t="s">
        <v>101</v>
      </c>
      <c r="I84" s="68"/>
      <c r="K84" s="276"/>
      <c r="L84" s="276"/>
      <c r="M84" s="276"/>
    </row>
    <row r="85" spans="1:13" ht="36" customHeight="1" x14ac:dyDescent="0.2">
      <c r="A85" s="33" t="s">
        <v>617</v>
      </c>
      <c r="B85" s="294" t="s">
        <v>473</v>
      </c>
      <c r="C85" s="294"/>
      <c r="D85" s="294"/>
      <c r="E85" s="294"/>
      <c r="F85" s="294"/>
      <c r="G85" s="15" t="str">
        <f>IF(ISNA(VLOOKUP(M85,Tables!$N$1:$O$402,2,TRUE)),"",VLOOKUP(M85,Tables!$N$1:$O$402,2,TRUE))</f>
        <v/>
      </c>
      <c r="I85" s="68"/>
      <c r="K85" s="80" t="s">
        <v>106</v>
      </c>
      <c r="L85" s="79" t="s">
        <v>477</v>
      </c>
      <c r="M85" s="209" t="str">
        <f>IF(M86="","",IF(M86="Select Rating","",IF(ISERROR(AVERAGE(M86)),"",AVERAGE(M86))))</f>
        <v/>
      </c>
    </row>
    <row r="86" spans="1:13" ht="96.75" customHeight="1" x14ac:dyDescent="0.2">
      <c r="A86" s="33" t="s">
        <v>618</v>
      </c>
      <c r="B86" s="218" t="s">
        <v>529</v>
      </c>
      <c r="C86" s="219" t="s">
        <v>228</v>
      </c>
      <c r="D86" s="220" t="s">
        <v>229</v>
      </c>
      <c r="E86" s="221" t="s">
        <v>230</v>
      </c>
      <c r="F86" s="221" t="s">
        <v>231</v>
      </c>
      <c r="G86" s="18" t="s">
        <v>262</v>
      </c>
      <c r="I86" s="68"/>
      <c r="K86" s="299" t="s">
        <v>232</v>
      </c>
      <c r="L86" s="284"/>
      <c r="M86" s="302" t="str">
        <f>IF(G86="","",IF(G86="Not Applicable","Not Applicable",IF(G86="Select Rating","",IF(G86="Distinguished",4,IF(G86="Proficient",3,IF(G86="Basic",2,IF(G86="Unsatisfactory",1)))))))</f>
        <v/>
      </c>
    </row>
    <row r="87" spans="1:13" x14ac:dyDescent="0.2">
      <c r="A87" s="33"/>
      <c r="B87" s="175" t="s">
        <v>671</v>
      </c>
      <c r="C87" s="174" t="str">
        <f>IF(ISNA(VLOOKUP(A86,Tables!$BO$2:$BP$4,2,FALSE)),"",VLOOKUP(A86,Tables!$BO$2:$BP$4,2,FALSE))</f>
        <v/>
      </c>
      <c r="D87" s="175" t="s">
        <v>674</v>
      </c>
      <c r="E87" s="174" t="str">
        <f>IF(ISNA(VLOOKUP(A86,Tables!$BO$14:$BP$16,2,FALSE)),"",VLOOKUP(A86,Tables!$BO$14:$BP$16,2,FALSE))</f>
        <v/>
      </c>
      <c r="F87" s="277"/>
      <c r="G87" s="278"/>
      <c r="I87" s="68"/>
      <c r="K87" s="300"/>
      <c r="L87" s="285"/>
      <c r="M87" s="303"/>
    </row>
    <row r="88" spans="1:13" x14ac:dyDescent="0.2">
      <c r="A88" s="33"/>
      <c r="B88" s="175" t="s">
        <v>672</v>
      </c>
      <c r="C88" s="174" t="str">
        <f>IF(ISNA(VLOOKUP(A86,Tables!$BO$6:$BP$8,2,FALSE)),"",VLOOKUP(A86,Tables!$BO$6:$BP$8,2,FALSE))</f>
        <v/>
      </c>
      <c r="D88" s="175" t="s">
        <v>675</v>
      </c>
      <c r="E88" s="174" t="str">
        <f>IF(ISNA(VLOOKUP(A86,Tables!$BO$18:$BP$20,2,FALSE)),"",VLOOKUP(A86,Tables!$BO$18:$BP$20,2,FALSE))</f>
        <v/>
      </c>
      <c r="F88" s="279"/>
      <c r="G88" s="280"/>
      <c r="I88" s="68"/>
      <c r="K88" s="300"/>
      <c r="L88" s="285"/>
      <c r="M88" s="303"/>
    </row>
    <row r="89" spans="1:13" x14ac:dyDescent="0.2">
      <c r="A89" s="33"/>
      <c r="B89" s="175" t="s">
        <v>673</v>
      </c>
      <c r="C89" s="174" t="str">
        <f>IF(ISNA(VLOOKUP(A86,Tables!$BO$10:$BP$12,2,FALSE)),"",VLOOKUP(A86,Tables!$BO$10:$BP$12,2,FALSE))</f>
        <v/>
      </c>
      <c r="D89" s="175" t="s">
        <v>676</v>
      </c>
      <c r="E89" s="174" t="str">
        <f>IF(ISNA(VLOOKUP(A86,Tables!$BO$22:$BP$24,2,FALSE)),"",VLOOKUP(A86,Tables!$BO$22:$BP$24,2,FALSE))</f>
        <v/>
      </c>
      <c r="F89" s="279"/>
      <c r="G89" s="280"/>
      <c r="I89" s="68"/>
      <c r="K89" s="300"/>
      <c r="L89" s="285"/>
      <c r="M89" s="303"/>
    </row>
    <row r="90" spans="1:13" ht="12.75" customHeight="1" x14ac:dyDescent="0.2">
      <c r="A90" s="33"/>
      <c r="B90" s="313"/>
      <c r="C90" s="314"/>
      <c r="D90" s="314"/>
      <c r="E90" s="314"/>
      <c r="F90" s="279"/>
      <c r="G90" s="280"/>
      <c r="I90" s="68"/>
      <c r="K90" s="301"/>
      <c r="L90" s="286"/>
      <c r="M90" s="304"/>
    </row>
    <row r="91" spans="1:13" ht="10.15" customHeight="1" x14ac:dyDescent="0.2">
      <c r="A91" s="33"/>
      <c r="B91" s="270"/>
      <c r="C91" s="271"/>
      <c r="D91" s="271"/>
      <c r="E91" s="271"/>
      <c r="F91" s="271"/>
      <c r="G91" s="272"/>
      <c r="I91" s="68"/>
      <c r="K91" s="298"/>
      <c r="L91" s="298"/>
      <c r="M91" s="298"/>
    </row>
    <row r="92" spans="1:13" ht="15" customHeight="1" x14ac:dyDescent="0.2">
      <c r="B92" s="312" t="s">
        <v>102</v>
      </c>
      <c r="C92" s="312"/>
      <c r="D92" s="312"/>
      <c r="E92" s="312"/>
      <c r="F92" s="312"/>
      <c r="G92" s="312"/>
      <c r="I92" s="68"/>
      <c r="K92" s="81"/>
      <c r="L92" s="322" t="s">
        <v>343</v>
      </c>
      <c r="M92" s="322"/>
    </row>
    <row r="93" spans="1:13" ht="21" x14ac:dyDescent="0.2">
      <c r="B93" s="310" t="s">
        <v>216</v>
      </c>
      <c r="C93" s="310"/>
      <c r="D93" s="310"/>
      <c r="E93" s="310"/>
      <c r="F93" s="293" t="str">
        <f>IF(G94="","",IF(G94="Not Applicable","Not Applicable",VLOOKUP(G94,Tables!$N$1:$O$402,2,TRUE)))</f>
        <v/>
      </c>
      <c r="G93" s="293"/>
      <c r="I93" s="68"/>
      <c r="K93" s="275" t="s">
        <v>266</v>
      </c>
      <c r="L93" s="323" t="str">
        <f>IF(Tables!F14="Not Applicable-Not Applicable-Not Applicable-Not Applicable-Not Applicable-Not Applicable-Not Applicable-Not Applicable-Not Applicable-Not Applicable-Not Applicable-Not Applicable","Not Applicable",IF(G97="Select Rating","",IF(G103="Select Rating","",IF(G111="Select Rating","",IF(G117="Select Rating","",IF(G125="Select Rating","",IF(G133="Select Rating","",IF(G139="Select Rating","",IF(G147="Select Rating","",IF(G153="Select Rating","",IF(G161="Select Rating","",IF(G169="Select Rating","",IF(G177="Select Rating","",IF(ISERROR(AVERAGE(M96,M110,M124,M132,M146,M160,M168,M176)),"",AVERAGE(M96,M110,M124,M132,M146,M160,M168,M176)))))))))))))))</f>
        <v/>
      </c>
      <c r="M93" s="324"/>
    </row>
    <row r="94" spans="1:13" ht="43.5" customHeight="1" x14ac:dyDescent="0.2">
      <c r="B94" s="311" t="s">
        <v>217</v>
      </c>
      <c r="C94" s="311"/>
      <c r="D94" s="311"/>
      <c r="E94" s="311"/>
      <c r="F94" s="12" t="s">
        <v>264</v>
      </c>
      <c r="G94" s="13" t="str">
        <f>L93</f>
        <v/>
      </c>
      <c r="I94" s="68"/>
      <c r="K94" s="275"/>
      <c r="L94" s="323"/>
      <c r="M94" s="324"/>
    </row>
    <row r="95" spans="1:13" ht="15.75" x14ac:dyDescent="0.2">
      <c r="B95" s="14" t="s">
        <v>2</v>
      </c>
      <c r="C95" s="14" t="s">
        <v>102</v>
      </c>
      <c r="D95" s="14" t="s">
        <v>103</v>
      </c>
      <c r="E95" s="14" t="s">
        <v>104</v>
      </c>
      <c r="F95" s="14" t="s">
        <v>105</v>
      </c>
      <c r="G95" s="14" t="s">
        <v>101</v>
      </c>
      <c r="I95" s="68"/>
      <c r="K95" s="275"/>
      <c r="L95" s="323"/>
      <c r="M95" s="324"/>
    </row>
    <row r="96" spans="1:13" ht="48" customHeight="1" x14ac:dyDescent="0.2">
      <c r="A96" s="33" t="s">
        <v>619</v>
      </c>
      <c r="B96" s="294" t="s">
        <v>87</v>
      </c>
      <c r="C96" s="294"/>
      <c r="D96" s="294"/>
      <c r="E96" s="294"/>
      <c r="F96" s="294"/>
      <c r="G96" s="15" t="str">
        <f>IF(ISNA(VLOOKUP(M96,Tables!$N$1:$O$402,2,TRUE)),"",VLOOKUP(M96,Tables!$N$1:$O$402,2,TRUE))</f>
        <v/>
      </c>
      <c r="I96" s="68"/>
      <c r="K96" s="80" t="s">
        <v>106</v>
      </c>
      <c r="L96" s="79" t="s">
        <v>477</v>
      </c>
      <c r="M96" s="17" t="str">
        <f>IF(M97="","",IF(M97="Select Rating","",IF(M103="","",IF(M103="Select Rating","",IF(ISERROR(AVERAGE(M97:M103)),"",AVERAGE(M97:M103))))))</f>
        <v/>
      </c>
    </row>
    <row r="97" spans="1:13" ht="83.25" customHeight="1" x14ac:dyDescent="0.2">
      <c r="A97" s="33" t="s">
        <v>620</v>
      </c>
      <c r="B97" s="216" t="s">
        <v>530</v>
      </c>
      <c r="C97" s="215" t="s">
        <v>167</v>
      </c>
      <c r="D97" s="217" t="s">
        <v>44</v>
      </c>
      <c r="E97" s="215" t="s">
        <v>168</v>
      </c>
      <c r="F97" s="217" t="s">
        <v>31</v>
      </c>
      <c r="G97" s="18" t="s">
        <v>262</v>
      </c>
      <c r="I97" s="68"/>
      <c r="K97" s="305" t="s">
        <v>123</v>
      </c>
      <c r="L97" s="306"/>
      <c r="M97" s="307" t="str">
        <f>IF(G97="","",IF(G97="Not Applicable","Not Applicable",IF(G97="Select Rating","",IF(G97="Distinguished",4,IF(G97="Proficient",3,IF(G97="Basic",2,IF(G97="Unsatisfactory",1)))))))</f>
        <v/>
      </c>
    </row>
    <row r="98" spans="1:13" x14ac:dyDescent="0.2">
      <c r="A98" s="33"/>
      <c r="B98" s="175" t="s">
        <v>671</v>
      </c>
      <c r="C98" s="174" t="str">
        <f>IF(ISNA(VLOOKUP(A97,Tables!$BO$2:$BP$4,2,FALSE)),"",VLOOKUP(A97,Tables!$BO$2:$BP$4,2,FALSE))</f>
        <v/>
      </c>
      <c r="D98" s="175" t="s">
        <v>674</v>
      </c>
      <c r="E98" s="174" t="str">
        <f>IF(ISNA(VLOOKUP(A97,Tables!$BO$14:$BP$16,2,FALSE)),"",VLOOKUP(A97,Tables!$BO$14:$BP$16,2,FALSE))</f>
        <v/>
      </c>
      <c r="F98" s="277"/>
      <c r="G98" s="278"/>
      <c r="I98" s="68"/>
      <c r="K98" s="305"/>
      <c r="L98" s="306"/>
      <c r="M98" s="308"/>
    </row>
    <row r="99" spans="1:13" x14ac:dyDescent="0.2">
      <c r="A99" s="33"/>
      <c r="B99" s="175" t="s">
        <v>672</v>
      </c>
      <c r="C99" s="174" t="str">
        <f>IF(ISNA(VLOOKUP(A97,Tables!$BO$6:$BP$8,2,FALSE)),"",VLOOKUP(A97,Tables!$BO$6:$BP$8,2,FALSE))</f>
        <v/>
      </c>
      <c r="D99" s="175" t="s">
        <v>675</v>
      </c>
      <c r="E99" s="174" t="str">
        <f>IF(ISNA(VLOOKUP(A97,Tables!$BO$18:$BP$20,2,FALSE)),"",VLOOKUP(A97,Tables!$BO$18:$BP$20,2,FALSE))</f>
        <v/>
      </c>
      <c r="F99" s="279"/>
      <c r="G99" s="280"/>
      <c r="I99" s="68"/>
      <c r="K99" s="305"/>
      <c r="L99" s="306"/>
      <c r="M99" s="308"/>
    </row>
    <row r="100" spans="1:13" x14ac:dyDescent="0.2">
      <c r="A100" s="33"/>
      <c r="B100" s="175" t="s">
        <v>673</v>
      </c>
      <c r="C100" s="174" t="str">
        <f>IF(ISNA(VLOOKUP(A97,Tables!$BO$10:$BP$12,2,FALSE)),"",VLOOKUP(A97,Tables!$BO$10:$BP$12,2,FALSE))</f>
        <v/>
      </c>
      <c r="D100" s="175" t="s">
        <v>676</v>
      </c>
      <c r="E100" s="174" t="str">
        <f>IF(ISNA(VLOOKUP(A97,Tables!$BO$22:$BP$24,2,FALSE)),"",VLOOKUP(A97,Tables!$BO$22:$BP$24,2,FALSE))</f>
        <v/>
      </c>
      <c r="F100" s="279"/>
      <c r="G100" s="280"/>
      <c r="I100" s="68"/>
      <c r="K100" s="305"/>
      <c r="L100" s="306"/>
      <c r="M100" s="308"/>
    </row>
    <row r="101" spans="1:13" x14ac:dyDescent="0.2">
      <c r="A101" s="33"/>
      <c r="B101" s="313"/>
      <c r="C101" s="314"/>
      <c r="D101" s="314"/>
      <c r="E101" s="314"/>
      <c r="F101" s="279"/>
      <c r="G101" s="280"/>
      <c r="I101" s="68"/>
      <c r="K101" s="305"/>
      <c r="L101" s="306"/>
      <c r="M101" s="309"/>
    </row>
    <row r="102" spans="1:13" ht="10.15" customHeight="1" x14ac:dyDescent="0.2">
      <c r="A102" s="33"/>
      <c r="B102" s="270"/>
      <c r="C102" s="271"/>
      <c r="D102" s="271"/>
      <c r="E102" s="271"/>
      <c r="F102" s="271"/>
      <c r="G102" s="272"/>
      <c r="I102" s="68"/>
      <c r="K102" s="295"/>
      <c r="L102" s="296"/>
      <c r="M102" s="297"/>
    </row>
    <row r="103" spans="1:13" ht="144" customHeight="1" x14ac:dyDescent="0.2">
      <c r="A103" s="33" t="s">
        <v>621</v>
      </c>
      <c r="B103" s="216" t="s">
        <v>531</v>
      </c>
      <c r="C103" s="217" t="s">
        <v>6</v>
      </c>
      <c r="D103" s="217" t="s">
        <v>124</v>
      </c>
      <c r="E103" s="217" t="s">
        <v>45</v>
      </c>
      <c r="F103" s="215" t="s">
        <v>169</v>
      </c>
      <c r="G103" s="18" t="s">
        <v>262</v>
      </c>
      <c r="I103" s="68"/>
      <c r="K103" s="290" t="s">
        <v>125</v>
      </c>
      <c r="L103" s="284"/>
      <c r="M103" s="287" t="str">
        <f>IF(G103="","",IF(G103="Not Applicable","Not Applicable",IF(G103="Select Rating","",IF(G103="Distinguished",4,IF(G103="Proficient",3,IF(G103="Basic",2,IF(G103="Unsatisfactory",1)))))))</f>
        <v/>
      </c>
    </row>
    <row r="104" spans="1:13" x14ac:dyDescent="0.2">
      <c r="A104" s="33"/>
      <c r="B104" s="175" t="s">
        <v>671</v>
      </c>
      <c r="C104" s="174" t="str">
        <f>IF(ISNA(VLOOKUP(A103,Tables!$BO$2:$BP$4,2,FALSE)),"",VLOOKUP(A103,Tables!$BO$2:$BP$4,2,FALSE))</f>
        <v/>
      </c>
      <c r="D104" s="175" t="s">
        <v>674</v>
      </c>
      <c r="E104" s="174" t="str">
        <f>IF(ISNA(VLOOKUP(A103,Tables!$BO$14:$BP$16,2,FALSE)),"",VLOOKUP(A103,Tables!$BO$14:$BP$16,2,FALSE))</f>
        <v/>
      </c>
      <c r="F104" s="277"/>
      <c r="G104" s="278"/>
      <c r="I104" s="68"/>
      <c r="K104" s="291"/>
      <c r="L104" s="285"/>
      <c r="M104" s="288"/>
    </row>
    <row r="105" spans="1:13" x14ac:dyDescent="0.2">
      <c r="A105" s="33"/>
      <c r="B105" s="175" t="s">
        <v>672</v>
      </c>
      <c r="C105" s="174" t="str">
        <f>IF(ISNA(VLOOKUP(A103,Tables!$BO$6:$BP$8,2,FALSE)),"",VLOOKUP(A103,Tables!$BO$6:$BP$8,2,FALSE))</f>
        <v/>
      </c>
      <c r="D105" s="175" t="s">
        <v>675</v>
      </c>
      <c r="E105" s="174" t="str">
        <f>IF(ISNA(VLOOKUP(A103,Tables!$BO$18:$BP$20,2,FALSE)),"",VLOOKUP(A103,Tables!$BO$18:$BP$20,2,FALSE))</f>
        <v/>
      </c>
      <c r="F105" s="279"/>
      <c r="G105" s="280"/>
      <c r="I105" s="68"/>
      <c r="K105" s="291"/>
      <c r="L105" s="285"/>
      <c r="M105" s="288"/>
    </row>
    <row r="106" spans="1:13" x14ac:dyDescent="0.2">
      <c r="A106" s="33"/>
      <c r="B106" s="175" t="s">
        <v>673</v>
      </c>
      <c r="C106" s="174" t="str">
        <f>IF(ISNA(VLOOKUP(A103,Tables!$BO$10:$BP$12,2,FALSE)),"",VLOOKUP(A103,Tables!$BO$10:$BP$12,2,FALSE))</f>
        <v/>
      </c>
      <c r="D106" s="175" t="s">
        <v>676</v>
      </c>
      <c r="E106" s="174" t="str">
        <f>IF(ISNA(VLOOKUP(A103,Tables!$BO$22:$BP$24,2,FALSE)),"",VLOOKUP(A103,Tables!$BO$22:$BP$24,2,FALSE))</f>
        <v/>
      </c>
      <c r="F106" s="279"/>
      <c r="G106" s="280"/>
      <c r="I106" s="68"/>
      <c r="K106" s="291"/>
      <c r="L106" s="285"/>
      <c r="M106" s="288"/>
    </row>
    <row r="107" spans="1:13" x14ac:dyDescent="0.2">
      <c r="A107" s="33"/>
      <c r="B107" s="313"/>
      <c r="C107" s="314"/>
      <c r="D107" s="314"/>
      <c r="E107" s="314"/>
      <c r="F107" s="279"/>
      <c r="G107" s="280"/>
      <c r="I107" s="68"/>
      <c r="K107" s="292"/>
      <c r="L107" s="286"/>
      <c r="M107" s="289"/>
    </row>
    <row r="108" spans="1:13" ht="10.15" customHeight="1" x14ac:dyDescent="0.2">
      <c r="A108" s="33"/>
      <c r="B108" s="270"/>
      <c r="C108" s="271"/>
      <c r="D108" s="271"/>
      <c r="E108" s="271"/>
      <c r="F108" s="271"/>
      <c r="G108" s="272"/>
      <c r="I108" s="68"/>
      <c r="K108" s="273"/>
      <c r="L108" s="273"/>
      <c r="M108" s="273"/>
    </row>
    <row r="109" spans="1:13" ht="15.75" x14ac:dyDescent="0.2">
      <c r="B109" s="14" t="s">
        <v>2</v>
      </c>
      <c r="C109" s="14" t="s">
        <v>102</v>
      </c>
      <c r="D109" s="14" t="s">
        <v>103</v>
      </c>
      <c r="E109" s="14" t="s">
        <v>104</v>
      </c>
      <c r="F109" s="14" t="s">
        <v>105</v>
      </c>
      <c r="G109" s="14" t="s">
        <v>101</v>
      </c>
      <c r="I109" s="68"/>
      <c r="K109" s="276"/>
      <c r="L109" s="276"/>
      <c r="M109" s="276"/>
    </row>
    <row r="110" spans="1:13" ht="36" customHeight="1" x14ac:dyDescent="0.2">
      <c r="A110" s="33" t="s">
        <v>622</v>
      </c>
      <c r="B110" s="294" t="s">
        <v>88</v>
      </c>
      <c r="C110" s="294"/>
      <c r="D110" s="294"/>
      <c r="E110" s="294"/>
      <c r="F110" s="294"/>
      <c r="G110" s="15" t="str">
        <f>IF(ISNA(VLOOKUP(M110,Tables!$N$1:$O$402,2,TRUE)),"",VLOOKUP(M110,Tables!$N$1:$O$402,2,TRUE))</f>
        <v/>
      </c>
      <c r="I110" s="68"/>
      <c r="K110" s="80" t="s">
        <v>106</v>
      </c>
      <c r="L110" s="79" t="s">
        <v>477</v>
      </c>
      <c r="M110" s="17" t="str">
        <f>IF(M111="","",IF(M111="Select Rating","",IF(M117="","",IF(M117="Select Rating","",IF(ISERROR(AVERAGE(M111:M117)),"",AVERAGE(M111:M117))))))</f>
        <v/>
      </c>
    </row>
    <row r="111" spans="1:13" ht="157.5" customHeight="1" x14ac:dyDescent="0.2">
      <c r="A111" s="33" t="s">
        <v>623</v>
      </c>
      <c r="B111" s="216" t="s">
        <v>532</v>
      </c>
      <c r="C111" s="217" t="s">
        <v>126</v>
      </c>
      <c r="D111" s="217" t="s">
        <v>13</v>
      </c>
      <c r="E111" s="217" t="s">
        <v>17</v>
      </c>
      <c r="F111" s="217" t="s">
        <v>46</v>
      </c>
      <c r="G111" s="18" t="s">
        <v>262</v>
      </c>
      <c r="I111" s="68"/>
      <c r="K111" s="290" t="s">
        <v>127</v>
      </c>
      <c r="L111" s="284"/>
      <c r="M111" s="287" t="str">
        <f>IF(G111="","",IF(G111="Not Applicable","Not Applicable",IF(G111="Select Rating","",IF(G111="Distinguished",4,IF(G111="Proficient",3,IF(G111="Basic",2,IF(G111="Unsatisfactory",1)))))))</f>
        <v/>
      </c>
    </row>
    <row r="112" spans="1:13" x14ac:dyDescent="0.2">
      <c r="A112" s="33"/>
      <c r="B112" s="175" t="s">
        <v>671</v>
      </c>
      <c r="C112" s="174" t="str">
        <f>IF(ISNA(VLOOKUP(A111,Tables!$BO$2:$BP$4,2,FALSE)),"",VLOOKUP(A111,Tables!$BO$2:$BP$4,2,FALSE))</f>
        <v/>
      </c>
      <c r="D112" s="175" t="s">
        <v>674</v>
      </c>
      <c r="E112" s="174" t="str">
        <f>IF(ISNA(VLOOKUP(A111,Tables!$BO$14:$BP$16,2,FALSE)),"",VLOOKUP(A111,Tables!$BO$14:$BP$16,2,FALSE))</f>
        <v/>
      </c>
      <c r="F112" s="277"/>
      <c r="G112" s="278"/>
      <c r="I112" s="68"/>
      <c r="K112" s="291"/>
      <c r="L112" s="285"/>
      <c r="M112" s="288"/>
    </row>
    <row r="113" spans="1:13" x14ac:dyDescent="0.2">
      <c r="A113" s="33"/>
      <c r="B113" s="175" t="s">
        <v>672</v>
      </c>
      <c r="C113" s="174" t="str">
        <f>IF(ISNA(VLOOKUP(A111,Tables!$BO$6:$BP$8,2,FALSE)),"",VLOOKUP(A111,Tables!$BO$6:$BP$8,2,FALSE))</f>
        <v/>
      </c>
      <c r="D113" s="175" t="s">
        <v>675</v>
      </c>
      <c r="E113" s="174" t="str">
        <f>IF(ISNA(VLOOKUP(A111,Tables!$BO$18:$BP$20,2,FALSE)),"",VLOOKUP(A111,Tables!$BO$18:$BP$20,2,FALSE))</f>
        <v/>
      </c>
      <c r="F113" s="279"/>
      <c r="G113" s="280"/>
      <c r="I113" s="68"/>
      <c r="K113" s="291"/>
      <c r="L113" s="285"/>
      <c r="M113" s="288"/>
    </row>
    <row r="114" spans="1:13" x14ac:dyDescent="0.2">
      <c r="A114" s="33"/>
      <c r="B114" s="175" t="s">
        <v>673</v>
      </c>
      <c r="C114" s="174" t="str">
        <f>IF(ISNA(VLOOKUP(A111,Tables!$BO$10:$BP$12,2,FALSE)),"",VLOOKUP(A111,Tables!$BO$10:$BP$12,2,FALSE))</f>
        <v/>
      </c>
      <c r="D114" s="175" t="s">
        <v>676</v>
      </c>
      <c r="E114" s="174" t="str">
        <f>IF(ISNA(VLOOKUP(A111,Tables!$BO$22:$BP$24,2,FALSE)),"",VLOOKUP(A111,Tables!$BO$22:$BP$24,2,FALSE))</f>
        <v/>
      </c>
      <c r="F114" s="279"/>
      <c r="G114" s="280"/>
      <c r="I114" s="68"/>
      <c r="K114" s="291"/>
      <c r="L114" s="285"/>
      <c r="M114" s="288"/>
    </row>
    <row r="115" spans="1:13" x14ac:dyDescent="0.2">
      <c r="A115" s="33"/>
      <c r="B115" s="313"/>
      <c r="C115" s="314"/>
      <c r="D115" s="314"/>
      <c r="E115" s="314"/>
      <c r="F115" s="279"/>
      <c r="G115" s="280"/>
      <c r="I115" s="68"/>
      <c r="K115" s="292"/>
      <c r="L115" s="286"/>
      <c r="M115" s="289"/>
    </row>
    <row r="116" spans="1:13" ht="10.15" customHeight="1" x14ac:dyDescent="0.2">
      <c r="A116" s="33"/>
      <c r="B116" s="270"/>
      <c r="C116" s="271"/>
      <c r="D116" s="271"/>
      <c r="E116" s="271"/>
      <c r="F116" s="271"/>
      <c r="G116" s="272"/>
      <c r="I116" s="68"/>
      <c r="K116" s="273"/>
      <c r="L116" s="273"/>
      <c r="M116" s="273"/>
    </row>
    <row r="117" spans="1:13" ht="174.75" customHeight="1" x14ac:dyDescent="0.2">
      <c r="A117" s="33" t="s">
        <v>624</v>
      </c>
      <c r="B117" s="216" t="s">
        <v>95</v>
      </c>
      <c r="C117" s="217" t="s">
        <v>7</v>
      </c>
      <c r="D117" s="217" t="s">
        <v>47</v>
      </c>
      <c r="E117" s="217" t="s">
        <v>48</v>
      </c>
      <c r="F117" s="217" t="s">
        <v>32</v>
      </c>
      <c r="G117" s="18" t="s">
        <v>262</v>
      </c>
      <c r="I117" s="68"/>
      <c r="K117" s="290" t="s">
        <v>128</v>
      </c>
      <c r="L117" s="284"/>
      <c r="M117" s="287" t="str">
        <f>IF(G117="","",IF(G117="Not Applicable","Not Applicable",IF(G117="Select Rating","",IF(G117="Distinguished",4,IF(G117="Proficient",3,IF(G117="Basic",2,IF(G117="Unsatisfactory",1)))))))</f>
        <v/>
      </c>
    </row>
    <row r="118" spans="1:13" x14ac:dyDescent="0.2">
      <c r="A118" s="33"/>
      <c r="B118" s="175" t="s">
        <v>671</v>
      </c>
      <c r="C118" s="174" t="str">
        <f>IF(ISNA(VLOOKUP(A117,Tables!$BO$2:$BP$4,2,FALSE)),"",VLOOKUP(A117,Tables!$BO$2:$BP$4,2,FALSE))</f>
        <v/>
      </c>
      <c r="D118" s="175" t="s">
        <v>674</v>
      </c>
      <c r="E118" s="174" t="str">
        <f>IF(ISNA(VLOOKUP(A117,Tables!$BO$14:$BP$16,2,FALSE)),"",VLOOKUP(A117,Tables!$BO$14:$BP$16,2,FALSE))</f>
        <v/>
      </c>
      <c r="F118" s="277"/>
      <c r="G118" s="278"/>
      <c r="I118" s="68"/>
      <c r="K118" s="291"/>
      <c r="L118" s="285"/>
      <c r="M118" s="288"/>
    </row>
    <row r="119" spans="1:13" x14ac:dyDescent="0.2">
      <c r="A119" s="33"/>
      <c r="B119" s="175" t="s">
        <v>672</v>
      </c>
      <c r="C119" s="174" t="str">
        <f>IF(ISNA(VLOOKUP(A117,Tables!$BO$6:$BP$8,2,FALSE)),"",VLOOKUP(A117,Tables!$BO$6:$BP$8,2,FALSE))</f>
        <v/>
      </c>
      <c r="D119" s="175" t="s">
        <v>675</v>
      </c>
      <c r="E119" s="174" t="str">
        <f>IF(ISNA(VLOOKUP(A117,Tables!$BO$18:$BP$20,2,FALSE)),"",VLOOKUP(A117,Tables!$BO$18:$BP$20,2,FALSE))</f>
        <v/>
      </c>
      <c r="F119" s="279"/>
      <c r="G119" s="280"/>
      <c r="I119" s="68"/>
      <c r="K119" s="291"/>
      <c r="L119" s="285"/>
      <c r="M119" s="288"/>
    </row>
    <row r="120" spans="1:13" x14ac:dyDescent="0.2">
      <c r="A120" s="33"/>
      <c r="B120" s="175" t="s">
        <v>673</v>
      </c>
      <c r="C120" s="174" t="str">
        <f>IF(ISNA(VLOOKUP(A117,Tables!$BO$10:$BP$12,2,FALSE)),"",VLOOKUP(A117,Tables!$BO$10:$BP$12,2,FALSE))</f>
        <v/>
      </c>
      <c r="D120" s="175" t="s">
        <v>676</v>
      </c>
      <c r="E120" s="174" t="str">
        <f>IF(ISNA(VLOOKUP(A117,Tables!$BO$22:$BP$24,2,FALSE)),"",VLOOKUP(A117,Tables!$BO$22:$BP$24,2,FALSE))</f>
        <v/>
      </c>
      <c r="F120" s="279"/>
      <c r="G120" s="280"/>
      <c r="I120" s="68"/>
      <c r="K120" s="291"/>
      <c r="L120" s="285"/>
      <c r="M120" s="288"/>
    </row>
    <row r="121" spans="1:13" x14ac:dyDescent="0.2">
      <c r="A121" s="33"/>
      <c r="B121" s="313"/>
      <c r="C121" s="314"/>
      <c r="D121" s="314"/>
      <c r="E121" s="314"/>
      <c r="F121" s="279"/>
      <c r="G121" s="280"/>
      <c r="I121" s="68"/>
      <c r="K121" s="292"/>
      <c r="L121" s="286"/>
      <c r="M121" s="289"/>
    </row>
    <row r="122" spans="1:13" ht="10.15" customHeight="1" x14ac:dyDescent="0.2">
      <c r="A122" s="33"/>
      <c r="B122" s="270"/>
      <c r="C122" s="271"/>
      <c r="D122" s="271"/>
      <c r="E122" s="271"/>
      <c r="F122" s="271"/>
      <c r="G122" s="272"/>
      <c r="I122" s="68"/>
      <c r="K122" s="273"/>
      <c r="L122" s="273"/>
      <c r="M122" s="273"/>
    </row>
    <row r="123" spans="1:13" ht="15.75" x14ac:dyDescent="0.2">
      <c r="B123" s="14" t="s">
        <v>2</v>
      </c>
      <c r="C123" s="14" t="s">
        <v>102</v>
      </c>
      <c r="D123" s="14" t="s">
        <v>103</v>
      </c>
      <c r="E123" s="14" t="s">
        <v>104</v>
      </c>
      <c r="F123" s="14" t="s">
        <v>105</v>
      </c>
      <c r="G123" s="14" t="s">
        <v>101</v>
      </c>
      <c r="I123" s="68"/>
      <c r="K123" s="276"/>
      <c r="L123" s="276"/>
      <c r="M123" s="276"/>
    </row>
    <row r="124" spans="1:13" ht="36" customHeight="1" x14ac:dyDescent="0.2">
      <c r="A124" s="33" t="s">
        <v>625</v>
      </c>
      <c r="B124" s="294" t="s">
        <v>256</v>
      </c>
      <c r="C124" s="294"/>
      <c r="D124" s="294"/>
      <c r="E124" s="294"/>
      <c r="F124" s="294"/>
      <c r="G124" s="15" t="str">
        <f>IF(ISNA(VLOOKUP(M124,Tables!$N$1:$O$402,2,TRUE)),"",VLOOKUP(M124,Tables!$N$1:$O$402,2,TRUE))</f>
        <v/>
      </c>
      <c r="I124" s="68"/>
      <c r="K124" s="80" t="s">
        <v>106</v>
      </c>
      <c r="L124" s="79" t="s">
        <v>477</v>
      </c>
      <c r="M124" s="17" t="str">
        <f>IF(M125="","",IF(M125="Select Rating","",IF(ISERROR(AVERAGE(M125)),"",AVERAGE(M125))))</f>
        <v/>
      </c>
    </row>
    <row r="125" spans="1:13" ht="183.75" customHeight="1" x14ac:dyDescent="0.2">
      <c r="A125" s="33" t="s">
        <v>626</v>
      </c>
      <c r="B125" s="216" t="s">
        <v>533</v>
      </c>
      <c r="C125" s="217" t="s">
        <v>8</v>
      </c>
      <c r="D125" s="217" t="s">
        <v>14</v>
      </c>
      <c r="E125" s="217" t="s">
        <v>49</v>
      </c>
      <c r="F125" s="217" t="s">
        <v>33</v>
      </c>
      <c r="G125" s="18" t="s">
        <v>262</v>
      </c>
      <c r="I125" s="68"/>
      <c r="K125" s="290" t="s">
        <v>129</v>
      </c>
      <c r="L125" s="284"/>
      <c r="M125" s="287" t="str">
        <f>IF(G125="","",IF(G125="Not Applicable","Not Applicable",IF(G125="Select Rating","",IF(G125="Distinguished",4,IF(G125="Proficient",3,IF(G125="Basic",2,IF(G125="Unsatisfactory",1)))))))</f>
        <v/>
      </c>
    </row>
    <row r="126" spans="1:13" x14ac:dyDescent="0.2">
      <c r="A126" s="33"/>
      <c r="B126" s="175" t="s">
        <v>671</v>
      </c>
      <c r="C126" s="174" t="str">
        <f>IF(ISNA(VLOOKUP(A125,Tables!$BO$2:$BP$4,2,FALSE)),"",VLOOKUP(A125,Tables!$BO$2:$BP$4,2,FALSE))</f>
        <v/>
      </c>
      <c r="D126" s="175" t="s">
        <v>674</v>
      </c>
      <c r="E126" s="174" t="str">
        <f>IF(ISNA(VLOOKUP(A125,Tables!$BO$14:$BP$16,2,FALSE)),"",VLOOKUP(A125,Tables!$BO$14:$BP$16,2,FALSE))</f>
        <v/>
      </c>
      <c r="F126" s="277"/>
      <c r="G126" s="278"/>
      <c r="I126" s="68"/>
      <c r="K126" s="291"/>
      <c r="L126" s="285"/>
      <c r="M126" s="288"/>
    </row>
    <row r="127" spans="1:13" x14ac:dyDescent="0.2">
      <c r="A127" s="33"/>
      <c r="B127" s="175" t="s">
        <v>672</v>
      </c>
      <c r="C127" s="174" t="str">
        <f>IF(ISNA(VLOOKUP(A125,Tables!$BO$6:$BP$8,2,FALSE)),"",VLOOKUP(A125,Tables!$BO$6:$BP$8,2,FALSE))</f>
        <v/>
      </c>
      <c r="D127" s="175" t="s">
        <v>675</v>
      </c>
      <c r="E127" s="174" t="str">
        <f>IF(ISNA(VLOOKUP(A125,Tables!$BO$18:$BP$20,2,FALSE)),"",VLOOKUP(A125,Tables!$BO$18:$BP$20,2,FALSE))</f>
        <v/>
      </c>
      <c r="F127" s="279"/>
      <c r="G127" s="280"/>
      <c r="I127" s="68"/>
      <c r="K127" s="291"/>
      <c r="L127" s="285"/>
      <c r="M127" s="288"/>
    </row>
    <row r="128" spans="1:13" x14ac:dyDescent="0.2">
      <c r="A128" s="33"/>
      <c r="B128" s="175" t="s">
        <v>673</v>
      </c>
      <c r="C128" s="174" t="str">
        <f>IF(ISNA(VLOOKUP(A125,Tables!$BO$10:$BP$12,2,FALSE)),"",VLOOKUP(A125,Tables!$BO$10:$BP$12,2,FALSE))</f>
        <v/>
      </c>
      <c r="D128" s="175" t="s">
        <v>676</v>
      </c>
      <c r="E128" s="174" t="str">
        <f>IF(ISNA(VLOOKUP(A125,Tables!$BO$22:$BP$24,2,FALSE)),"",VLOOKUP(A125,Tables!$BO$22:$BP$24,2,FALSE))</f>
        <v/>
      </c>
      <c r="F128" s="279"/>
      <c r="G128" s="280"/>
      <c r="I128" s="68"/>
      <c r="K128" s="291"/>
      <c r="L128" s="285"/>
      <c r="M128" s="288"/>
    </row>
    <row r="129" spans="1:13" x14ac:dyDescent="0.2">
      <c r="A129" s="33"/>
      <c r="B129" s="313"/>
      <c r="C129" s="314"/>
      <c r="D129" s="314"/>
      <c r="E129" s="314"/>
      <c r="F129" s="279"/>
      <c r="G129" s="280"/>
      <c r="I129" s="68"/>
      <c r="K129" s="292"/>
      <c r="L129" s="286"/>
      <c r="M129" s="289"/>
    </row>
    <row r="130" spans="1:13" ht="10.15" customHeight="1" x14ac:dyDescent="0.2">
      <c r="A130" s="33"/>
      <c r="B130" s="270"/>
      <c r="C130" s="271"/>
      <c r="D130" s="271"/>
      <c r="E130" s="271"/>
      <c r="F130" s="271"/>
      <c r="G130" s="272"/>
      <c r="I130" s="68"/>
      <c r="K130" s="274"/>
      <c r="L130" s="274"/>
      <c r="M130" s="274"/>
    </row>
    <row r="131" spans="1:13" ht="15.75" x14ac:dyDescent="0.2">
      <c r="B131" s="14" t="s">
        <v>2</v>
      </c>
      <c r="C131" s="14" t="s">
        <v>102</v>
      </c>
      <c r="D131" s="14" t="s">
        <v>103</v>
      </c>
      <c r="E131" s="14" t="s">
        <v>104</v>
      </c>
      <c r="F131" s="14" t="s">
        <v>105</v>
      </c>
      <c r="G131" s="14" t="s">
        <v>101</v>
      </c>
      <c r="I131" s="68"/>
      <c r="K131" s="177"/>
      <c r="M131" s="19"/>
    </row>
    <row r="132" spans="1:13" ht="36" customHeight="1" x14ac:dyDescent="0.2">
      <c r="A132" s="33" t="s">
        <v>627</v>
      </c>
      <c r="B132" s="294" t="s">
        <v>0</v>
      </c>
      <c r="C132" s="294"/>
      <c r="D132" s="294"/>
      <c r="E132" s="294"/>
      <c r="F132" s="294"/>
      <c r="G132" s="15" t="str">
        <f>IF(ISNA(VLOOKUP(M132,Tables!$N$1:$O$402,2,TRUE)),"",VLOOKUP(M132,Tables!$N$1:$O$402,2,TRUE))</f>
        <v/>
      </c>
      <c r="I132" s="68"/>
      <c r="K132" s="80" t="s">
        <v>106</v>
      </c>
      <c r="L132" s="79" t="s">
        <v>477</v>
      </c>
      <c r="M132" s="17" t="str">
        <f>IF(M133="","",IF(M133="Select Rating","",IF(M139="","",IF(M139="Select Rating","",IF(ISERROR(AVERAGE(M133:M139)),"",AVERAGE(M133:M139))))))</f>
        <v/>
      </c>
    </row>
    <row r="133" spans="1:13" ht="102" x14ac:dyDescent="0.2">
      <c r="A133" s="33" t="s">
        <v>628</v>
      </c>
      <c r="B133" s="216" t="s">
        <v>534</v>
      </c>
      <c r="C133" s="217" t="s">
        <v>9</v>
      </c>
      <c r="D133" s="217" t="s">
        <v>50</v>
      </c>
      <c r="E133" s="215" t="s">
        <v>170</v>
      </c>
      <c r="F133" s="217" t="s">
        <v>34</v>
      </c>
      <c r="G133" s="18" t="s">
        <v>262</v>
      </c>
      <c r="I133" s="68"/>
      <c r="K133" s="281" t="s">
        <v>171</v>
      </c>
      <c r="L133" s="284"/>
      <c r="M133" s="287" t="str">
        <f>IF(G133="","",IF(G133="Not Applicable","Not Applicable",IF(G133="Select Rating","",IF(G133="Distinguished",4,IF(G133="Proficient",3,IF(G133="Basic",2,IF(G133="Unsatisfactory",1)))))))</f>
        <v/>
      </c>
    </row>
    <row r="134" spans="1:13" x14ac:dyDescent="0.2">
      <c r="A134" s="33"/>
      <c r="B134" s="175" t="s">
        <v>671</v>
      </c>
      <c r="C134" s="174" t="str">
        <f>IF(ISNA(VLOOKUP(A133,Tables!$BO$2:$BP$4,2,FALSE)),"",VLOOKUP(A133,Tables!$BO$2:$BP$4,2,FALSE))</f>
        <v/>
      </c>
      <c r="D134" s="175" t="s">
        <v>674</v>
      </c>
      <c r="E134" s="174" t="str">
        <f>IF(ISNA(VLOOKUP(A133,Tables!$BO$14:$BP$16,2,FALSE)),"",VLOOKUP(A133,Tables!$BO$14:$BP$16,2,FALSE))</f>
        <v/>
      </c>
      <c r="F134" s="277"/>
      <c r="G134" s="278"/>
      <c r="I134" s="68"/>
      <c r="K134" s="282"/>
      <c r="L134" s="285"/>
      <c r="M134" s="288"/>
    </row>
    <row r="135" spans="1:13" x14ac:dyDescent="0.2">
      <c r="A135" s="33"/>
      <c r="B135" s="175" t="s">
        <v>672</v>
      </c>
      <c r="C135" s="174" t="str">
        <f>IF(ISNA(VLOOKUP(A133,Tables!$BO$6:$BP$8,2,FALSE)),"",VLOOKUP(A133,Tables!$BO$6:$BP$8,2,FALSE))</f>
        <v/>
      </c>
      <c r="D135" s="175" t="s">
        <v>675</v>
      </c>
      <c r="E135" s="174" t="str">
        <f>IF(ISNA(VLOOKUP(A133,Tables!$BO$18:$BP$20,2,FALSE)),"",VLOOKUP(A133,Tables!$BO$18:$BP$20,2,FALSE))</f>
        <v/>
      </c>
      <c r="F135" s="279"/>
      <c r="G135" s="280"/>
      <c r="I135" s="68"/>
      <c r="K135" s="282"/>
      <c r="L135" s="285"/>
      <c r="M135" s="288"/>
    </row>
    <row r="136" spans="1:13" x14ac:dyDescent="0.2">
      <c r="A136" s="33"/>
      <c r="B136" s="175" t="s">
        <v>673</v>
      </c>
      <c r="C136" s="174" t="str">
        <f>IF(ISNA(VLOOKUP(A133,Tables!$BO$10:$BP$12,2,FALSE)),"",VLOOKUP(A133,Tables!$BO$10:$BP$12,2,FALSE))</f>
        <v/>
      </c>
      <c r="D136" s="175" t="s">
        <v>676</v>
      </c>
      <c r="E136" s="174" t="str">
        <f>IF(ISNA(VLOOKUP(A133,Tables!$BO$22:$BP$24,2,FALSE)),"",VLOOKUP(A133,Tables!$BO$22:$BP$24,2,FALSE))</f>
        <v/>
      </c>
      <c r="F136" s="279"/>
      <c r="G136" s="280"/>
      <c r="I136" s="68"/>
      <c r="K136" s="282"/>
      <c r="L136" s="285"/>
      <c r="M136" s="288"/>
    </row>
    <row r="137" spans="1:13" x14ac:dyDescent="0.2">
      <c r="A137" s="33"/>
      <c r="B137" s="313"/>
      <c r="C137" s="314"/>
      <c r="D137" s="314"/>
      <c r="E137" s="314"/>
      <c r="F137" s="279"/>
      <c r="G137" s="280"/>
      <c r="I137" s="68"/>
      <c r="K137" s="283"/>
      <c r="L137" s="286"/>
      <c r="M137" s="289"/>
    </row>
    <row r="138" spans="1:13" ht="10.15" customHeight="1" x14ac:dyDescent="0.2">
      <c r="A138" s="33"/>
      <c r="B138" s="270"/>
      <c r="C138" s="271"/>
      <c r="D138" s="271"/>
      <c r="E138" s="271"/>
      <c r="F138" s="271"/>
      <c r="G138" s="272"/>
      <c r="I138" s="68"/>
      <c r="K138" s="274"/>
      <c r="L138" s="274"/>
      <c r="M138" s="274"/>
    </row>
    <row r="139" spans="1:13" ht="133.5" customHeight="1" x14ac:dyDescent="0.2">
      <c r="A139" s="33" t="s">
        <v>629</v>
      </c>
      <c r="B139" s="216" t="s">
        <v>96</v>
      </c>
      <c r="C139" s="217" t="s">
        <v>68</v>
      </c>
      <c r="D139" s="215" t="s">
        <v>172</v>
      </c>
      <c r="E139" s="215" t="s">
        <v>173</v>
      </c>
      <c r="F139" s="217" t="s">
        <v>51</v>
      </c>
      <c r="G139" s="18" t="s">
        <v>262</v>
      </c>
      <c r="I139" s="68"/>
      <c r="K139" s="290" t="s">
        <v>130</v>
      </c>
      <c r="L139" s="284"/>
      <c r="M139" s="287" t="str">
        <f>IF(G139="","",IF(G139="Not Applicable","Not Applicable",IF(G139="Select Rating","",IF(G139="Distinguished",4,IF(G139="Proficient",3,IF(G139="Basic",2,IF(G139="Unsatisfactory",1)))))))</f>
        <v/>
      </c>
    </row>
    <row r="140" spans="1:13" x14ac:dyDescent="0.2">
      <c r="A140" s="33"/>
      <c r="B140" s="175" t="s">
        <v>671</v>
      </c>
      <c r="C140" s="174" t="str">
        <f>IF(ISNA(VLOOKUP(A139,Tables!$BO$2:$BP$4,2,FALSE)),"",VLOOKUP(A139,Tables!$BO$2:$BP$4,2,FALSE))</f>
        <v/>
      </c>
      <c r="D140" s="175" t="s">
        <v>674</v>
      </c>
      <c r="E140" s="174" t="str">
        <f>IF(ISNA(VLOOKUP(A139,Tables!$BO$14:$BP$16,2,FALSE)),"",VLOOKUP(A139,Tables!$BO$14:$BP$16,2,FALSE))</f>
        <v/>
      </c>
      <c r="F140" s="277"/>
      <c r="G140" s="278"/>
      <c r="I140" s="68"/>
      <c r="K140" s="291"/>
      <c r="L140" s="285"/>
      <c r="M140" s="288"/>
    </row>
    <row r="141" spans="1:13" x14ac:dyDescent="0.2">
      <c r="A141" s="33"/>
      <c r="B141" s="175" t="s">
        <v>672</v>
      </c>
      <c r="C141" s="174" t="str">
        <f>IF(ISNA(VLOOKUP(A139,Tables!$BO$6:$BP$8,2,FALSE)),"",VLOOKUP(A139,Tables!$BO$6:$BP$8,2,FALSE))</f>
        <v/>
      </c>
      <c r="D141" s="175" t="s">
        <v>675</v>
      </c>
      <c r="E141" s="174" t="str">
        <f>IF(ISNA(VLOOKUP(A139,Tables!$BO$18:$BP$20,2,FALSE)),"",VLOOKUP(A139,Tables!$BO$18:$BP$20,2,FALSE))</f>
        <v/>
      </c>
      <c r="F141" s="279"/>
      <c r="G141" s="280"/>
      <c r="I141" s="68"/>
      <c r="K141" s="291"/>
      <c r="L141" s="285"/>
      <c r="M141" s="288"/>
    </row>
    <row r="142" spans="1:13" x14ac:dyDescent="0.2">
      <c r="A142" s="33"/>
      <c r="B142" s="175" t="s">
        <v>673</v>
      </c>
      <c r="C142" s="174" t="str">
        <f>IF(ISNA(VLOOKUP(A139,Tables!$BO$10:$BP$12,2,FALSE)),"",VLOOKUP(A139,Tables!$BO$10:$BP$12,2,FALSE))</f>
        <v/>
      </c>
      <c r="D142" s="175" t="s">
        <v>676</v>
      </c>
      <c r="E142" s="174" t="str">
        <f>IF(ISNA(VLOOKUP(A139,Tables!$BO$22:$BP$24,2,FALSE)),"",VLOOKUP(A139,Tables!$BO$22:$BP$24,2,FALSE))</f>
        <v/>
      </c>
      <c r="F142" s="279"/>
      <c r="G142" s="280"/>
      <c r="I142" s="68"/>
      <c r="K142" s="291"/>
      <c r="L142" s="285"/>
      <c r="M142" s="288"/>
    </row>
    <row r="143" spans="1:13" x14ac:dyDescent="0.2">
      <c r="A143" s="33"/>
      <c r="B143" s="313"/>
      <c r="C143" s="314"/>
      <c r="D143" s="314"/>
      <c r="E143" s="314"/>
      <c r="F143" s="279"/>
      <c r="G143" s="280"/>
      <c r="I143" s="68"/>
      <c r="K143" s="292"/>
      <c r="L143" s="286"/>
      <c r="M143" s="289"/>
    </row>
    <row r="144" spans="1:13" ht="10.15" customHeight="1" x14ac:dyDescent="0.2">
      <c r="A144" s="33"/>
      <c r="B144" s="270"/>
      <c r="C144" s="271"/>
      <c r="D144" s="271"/>
      <c r="E144" s="271"/>
      <c r="F144" s="271"/>
      <c r="G144" s="272"/>
      <c r="I144" s="68"/>
      <c r="K144" s="273"/>
      <c r="L144" s="273"/>
      <c r="M144" s="273"/>
    </row>
    <row r="145" spans="1:13" ht="15.75" x14ac:dyDescent="0.2">
      <c r="B145" s="14" t="s">
        <v>2</v>
      </c>
      <c r="C145" s="14" t="s">
        <v>102</v>
      </c>
      <c r="D145" s="14" t="s">
        <v>103</v>
      </c>
      <c r="E145" s="14" t="s">
        <v>104</v>
      </c>
      <c r="F145" s="14" t="s">
        <v>105</v>
      </c>
      <c r="G145" s="14" t="s">
        <v>101</v>
      </c>
      <c r="I145" s="68"/>
      <c r="K145" s="276"/>
      <c r="L145" s="276"/>
      <c r="M145" s="276"/>
    </row>
    <row r="146" spans="1:13" ht="48" customHeight="1" x14ac:dyDescent="0.2">
      <c r="A146" s="33" t="s">
        <v>630</v>
      </c>
      <c r="B146" s="294" t="s">
        <v>86</v>
      </c>
      <c r="C146" s="294"/>
      <c r="D146" s="294"/>
      <c r="E146" s="294"/>
      <c r="F146" s="294"/>
      <c r="G146" s="15" t="str">
        <f>IF(ISNA(VLOOKUP(M146,Tables!$N$1:$O$402,2,TRUE)),"",VLOOKUP(M146,Tables!$N$1:$O$402,2,TRUE))</f>
        <v/>
      </c>
      <c r="I146" s="68"/>
      <c r="K146" s="80" t="s">
        <v>106</v>
      </c>
      <c r="L146" s="79" t="s">
        <v>477</v>
      </c>
      <c r="M146" s="17" t="str">
        <f>IF(M147="","",IF(M147="Select Rating","",IF(M153="","",IF(M153="Select Rating","",IF(ISERROR(AVERAGE(M147:M153)),"",AVERAGE(M147:M153))))))</f>
        <v/>
      </c>
    </row>
    <row r="147" spans="1:13" ht="127.5" x14ac:dyDescent="0.2">
      <c r="A147" s="33" t="s">
        <v>631</v>
      </c>
      <c r="B147" s="216" t="s">
        <v>535</v>
      </c>
      <c r="C147" s="217" t="s">
        <v>131</v>
      </c>
      <c r="D147" s="217" t="s">
        <v>132</v>
      </c>
      <c r="E147" s="217" t="s">
        <v>18</v>
      </c>
      <c r="F147" s="217" t="s">
        <v>69</v>
      </c>
      <c r="G147" s="18" t="s">
        <v>262</v>
      </c>
      <c r="I147" s="68"/>
      <c r="K147" s="290" t="s">
        <v>133</v>
      </c>
      <c r="L147" s="284"/>
      <c r="M147" s="287" t="str">
        <f>IF(G147="","",IF(G147="Not Applicable","Not Applicable",IF(G147="Select Rating","",IF(G147="Distinguished",4,IF(G147="Proficient",3,IF(G147="Basic",2,IF(G147="Unsatisfactory",1)))))))</f>
        <v/>
      </c>
    </row>
    <row r="148" spans="1:13" x14ac:dyDescent="0.2">
      <c r="A148" s="33"/>
      <c r="B148" s="175" t="s">
        <v>671</v>
      </c>
      <c r="C148" s="174" t="str">
        <f>IF(ISNA(VLOOKUP(A147,Tables!$BO$2:$BP$4,2,FALSE)),"",VLOOKUP(A147,Tables!$BO$2:$BP$4,2,FALSE))</f>
        <v/>
      </c>
      <c r="D148" s="175" t="s">
        <v>674</v>
      </c>
      <c r="E148" s="174" t="str">
        <f>IF(ISNA(VLOOKUP(A147,Tables!$BO$14:$BP$16,2,FALSE)),"",VLOOKUP(A147,Tables!$BO$14:$BP$16,2,FALSE))</f>
        <v/>
      </c>
      <c r="F148" s="277"/>
      <c r="G148" s="278"/>
      <c r="I148" s="68"/>
      <c r="K148" s="291"/>
      <c r="L148" s="285"/>
      <c r="M148" s="288"/>
    </row>
    <row r="149" spans="1:13" x14ac:dyDescent="0.2">
      <c r="A149" s="33"/>
      <c r="B149" s="175" t="s">
        <v>672</v>
      </c>
      <c r="C149" s="174" t="str">
        <f>IF(ISNA(VLOOKUP(A147,Tables!$BO$6:$BP$8,2,FALSE)),"",VLOOKUP(A147,Tables!$BO$6:$BP$8,2,FALSE))</f>
        <v/>
      </c>
      <c r="D149" s="175" t="s">
        <v>675</v>
      </c>
      <c r="E149" s="174" t="str">
        <f>IF(ISNA(VLOOKUP(A147,Tables!$BO$18:$BP$20,2,FALSE)),"",VLOOKUP(A147,Tables!$BO$18:$BP$20,2,FALSE))</f>
        <v/>
      </c>
      <c r="F149" s="279"/>
      <c r="G149" s="280"/>
      <c r="I149" s="68"/>
      <c r="K149" s="291"/>
      <c r="L149" s="285"/>
      <c r="M149" s="288"/>
    </row>
    <row r="150" spans="1:13" x14ac:dyDescent="0.2">
      <c r="A150" s="33"/>
      <c r="B150" s="175" t="s">
        <v>673</v>
      </c>
      <c r="C150" s="174" t="str">
        <f>IF(ISNA(VLOOKUP(A147,Tables!$BO$10:$BP$12,2,FALSE)),"",VLOOKUP(A147,Tables!$BO$10:$BP$12,2,FALSE))</f>
        <v/>
      </c>
      <c r="D150" s="175" t="s">
        <v>676</v>
      </c>
      <c r="E150" s="174" t="str">
        <f>IF(ISNA(VLOOKUP(A147,Tables!$BO$22:$BP$24,2,FALSE)),"",VLOOKUP(A147,Tables!$BO$22:$BP$24,2,FALSE))</f>
        <v/>
      </c>
      <c r="F150" s="279"/>
      <c r="G150" s="280"/>
      <c r="I150" s="68"/>
      <c r="K150" s="291"/>
      <c r="L150" s="285"/>
      <c r="M150" s="288"/>
    </row>
    <row r="151" spans="1:13" x14ac:dyDescent="0.2">
      <c r="A151" s="33"/>
      <c r="B151" s="313"/>
      <c r="C151" s="314"/>
      <c r="D151" s="314"/>
      <c r="E151" s="314"/>
      <c r="F151" s="279"/>
      <c r="G151" s="280"/>
      <c r="I151" s="68"/>
      <c r="K151" s="292"/>
      <c r="L151" s="286"/>
      <c r="M151" s="289"/>
    </row>
    <row r="152" spans="1:13" ht="10.15" customHeight="1" x14ac:dyDescent="0.2">
      <c r="A152" s="33"/>
      <c r="B152" s="270"/>
      <c r="C152" s="271"/>
      <c r="D152" s="271"/>
      <c r="E152" s="271"/>
      <c r="F152" s="271"/>
      <c r="G152" s="272"/>
      <c r="I152" s="68"/>
      <c r="K152" s="273"/>
      <c r="L152" s="273"/>
      <c r="M152" s="273"/>
    </row>
    <row r="153" spans="1:13" ht="210" customHeight="1" x14ac:dyDescent="0.2">
      <c r="A153" s="33" t="s">
        <v>632</v>
      </c>
      <c r="B153" s="216" t="s">
        <v>97</v>
      </c>
      <c r="C153" s="217" t="s">
        <v>478</v>
      </c>
      <c r="D153" s="217" t="s">
        <v>67</v>
      </c>
      <c r="E153" s="215" t="s">
        <v>174</v>
      </c>
      <c r="F153" s="217" t="s">
        <v>35</v>
      </c>
      <c r="G153" s="18" t="s">
        <v>262</v>
      </c>
      <c r="I153" s="68"/>
      <c r="K153" s="281" t="s">
        <v>175</v>
      </c>
      <c r="L153" s="284"/>
      <c r="M153" s="287" t="str">
        <f>IF(G153="","",IF(G153="Not Applicable","Not Applicable",IF(G153="Select Rating","",IF(G153="Distinguished",4,IF(G153="Proficient",3,IF(G153="Basic",2,IF(G153="Unsatisfactory",1)))))))</f>
        <v/>
      </c>
    </row>
    <row r="154" spans="1:13" x14ac:dyDescent="0.2">
      <c r="A154" s="33"/>
      <c r="B154" s="175" t="s">
        <v>671</v>
      </c>
      <c r="C154" s="174" t="str">
        <f>IF(ISNA(VLOOKUP(A153,Tables!$BO$2:$BP$4,2,FALSE)),"",VLOOKUP(A153,Tables!$BO$2:$BP$4,2,FALSE))</f>
        <v/>
      </c>
      <c r="D154" s="175" t="s">
        <v>674</v>
      </c>
      <c r="E154" s="174" t="str">
        <f>IF(ISNA(VLOOKUP(A153,Tables!$BO$14:$BP$16,2,FALSE)),"",VLOOKUP(A153,Tables!$BO$14:$BP$16,2,FALSE))</f>
        <v/>
      </c>
      <c r="F154" s="277"/>
      <c r="G154" s="278"/>
      <c r="I154" s="68"/>
      <c r="K154" s="282"/>
      <c r="L154" s="285"/>
      <c r="M154" s="288"/>
    </row>
    <row r="155" spans="1:13" x14ac:dyDescent="0.2">
      <c r="A155" s="33"/>
      <c r="B155" s="175" t="s">
        <v>672</v>
      </c>
      <c r="C155" s="174" t="str">
        <f>IF(ISNA(VLOOKUP(A153,Tables!$BO$6:$BP$8,2,FALSE)),"",VLOOKUP(A153,Tables!$BO$6:$BP$8,2,FALSE))</f>
        <v/>
      </c>
      <c r="D155" s="175" t="s">
        <v>675</v>
      </c>
      <c r="E155" s="174" t="str">
        <f>IF(ISNA(VLOOKUP(A153,Tables!$BO$18:$BP$20,2,FALSE)),"",VLOOKUP(A153,Tables!$BO$18:$BP$20,2,FALSE))</f>
        <v/>
      </c>
      <c r="F155" s="279"/>
      <c r="G155" s="280"/>
      <c r="I155" s="68"/>
      <c r="K155" s="282"/>
      <c r="L155" s="285"/>
      <c r="M155" s="288"/>
    </row>
    <row r="156" spans="1:13" x14ac:dyDescent="0.2">
      <c r="A156" s="33"/>
      <c r="B156" s="175" t="s">
        <v>673</v>
      </c>
      <c r="C156" s="174" t="str">
        <f>IF(ISNA(VLOOKUP(A153,Tables!$BO$10:$BP$12,2,FALSE)),"",VLOOKUP(A153,Tables!$BO$10:$BP$12,2,FALSE))</f>
        <v/>
      </c>
      <c r="D156" s="175" t="s">
        <v>676</v>
      </c>
      <c r="E156" s="174" t="str">
        <f>IF(ISNA(VLOOKUP(A153,Tables!$BO$22:$BP$24,2,FALSE)),"",VLOOKUP(A153,Tables!$BO$22:$BP$24,2,FALSE))</f>
        <v/>
      </c>
      <c r="F156" s="279"/>
      <c r="G156" s="280"/>
      <c r="I156" s="68"/>
      <c r="K156" s="282"/>
      <c r="L156" s="285"/>
      <c r="M156" s="288"/>
    </row>
    <row r="157" spans="1:13" x14ac:dyDescent="0.2">
      <c r="A157" s="33"/>
      <c r="B157" s="313"/>
      <c r="C157" s="314"/>
      <c r="D157" s="314"/>
      <c r="E157" s="314"/>
      <c r="F157" s="279"/>
      <c r="G157" s="280"/>
      <c r="I157" s="68"/>
      <c r="K157" s="283"/>
      <c r="L157" s="286"/>
      <c r="M157" s="289"/>
    </row>
    <row r="158" spans="1:13" ht="10.15" customHeight="1" x14ac:dyDescent="0.2">
      <c r="A158" s="33"/>
      <c r="B158" s="270"/>
      <c r="C158" s="271"/>
      <c r="D158" s="271"/>
      <c r="E158" s="271"/>
      <c r="F158" s="271"/>
      <c r="G158" s="272"/>
      <c r="I158" s="68"/>
      <c r="K158" s="274"/>
      <c r="L158" s="274"/>
      <c r="M158" s="274"/>
    </row>
    <row r="159" spans="1:13" ht="15.75" x14ac:dyDescent="0.2">
      <c r="B159" s="14" t="s">
        <v>2</v>
      </c>
      <c r="C159" s="14" t="s">
        <v>102</v>
      </c>
      <c r="D159" s="14" t="s">
        <v>103</v>
      </c>
      <c r="E159" s="14" t="s">
        <v>104</v>
      </c>
      <c r="F159" s="14" t="s">
        <v>105</v>
      </c>
      <c r="G159" s="14" t="s">
        <v>101</v>
      </c>
      <c r="I159" s="68"/>
      <c r="K159" s="276"/>
      <c r="L159" s="276"/>
      <c r="M159" s="276"/>
    </row>
    <row r="160" spans="1:13" ht="36" customHeight="1" x14ac:dyDescent="0.2">
      <c r="A160" s="33" t="s">
        <v>633</v>
      </c>
      <c r="B160" s="294" t="s">
        <v>89</v>
      </c>
      <c r="C160" s="294"/>
      <c r="D160" s="294"/>
      <c r="E160" s="294"/>
      <c r="F160" s="294"/>
      <c r="G160" s="15" t="str">
        <f>IF(ISNA(VLOOKUP(M160,Tables!$N$1:$O$402,2,TRUE)),"",VLOOKUP(M160,Tables!$N$1:$O$402,2,TRUE))</f>
        <v/>
      </c>
      <c r="I160" s="68"/>
      <c r="K160" s="80" t="s">
        <v>106</v>
      </c>
      <c r="L160" s="79" t="s">
        <v>477</v>
      </c>
      <c r="M160" s="17" t="str">
        <f>IF(M161="","",IF(M161="Select Rating","",IF(ISERROR(AVERAGE(M161)),"",AVERAGE(M161))))</f>
        <v/>
      </c>
    </row>
    <row r="161" spans="1:13" ht="94.5" customHeight="1" x14ac:dyDescent="0.2">
      <c r="A161" s="33" t="s">
        <v>634</v>
      </c>
      <c r="B161" s="216" t="s">
        <v>536</v>
      </c>
      <c r="C161" s="215" t="s">
        <v>176</v>
      </c>
      <c r="D161" s="215" t="s">
        <v>177</v>
      </c>
      <c r="E161" s="217" t="s">
        <v>19</v>
      </c>
      <c r="F161" s="215" t="s">
        <v>178</v>
      </c>
      <c r="G161" s="18" t="s">
        <v>262</v>
      </c>
      <c r="I161" s="68"/>
      <c r="K161" s="290" t="s">
        <v>134</v>
      </c>
      <c r="L161" s="284"/>
      <c r="M161" s="287" t="str">
        <f>IF(G161="","",IF(G161="Not Applicable","Not Applicable",IF(G161="Select Rating","",IF(G161="Distinguished",4,IF(G161="Proficient",3,IF(G161="Basic",2,IF(G161="Unsatisfactory",1)))))))</f>
        <v/>
      </c>
    </row>
    <row r="162" spans="1:13" x14ac:dyDescent="0.2">
      <c r="A162" s="33"/>
      <c r="B162" s="175" t="s">
        <v>671</v>
      </c>
      <c r="C162" s="174" t="str">
        <f>IF(ISNA(VLOOKUP(A161,Tables!$BO$2:$BP$4,2,FALSE)),"",VLOOKUP(A161,Tables!$BO$2:$BP$4,2,FALSE))</f>
        <v/>
      </c>
      <c r="D162" s="175" t="s">
        <v>674</v>
      </c>
      <c r="E162" s="174" t="str">
        <f>IF(ISNA(VLOOKUP(A161,Tables!$BO$14:$BP$16,2,FALSE)),"",VLOOKUP(A161,Tables!$BO$14:$BP$16,2,FALSE))</f>
        <v/>
      </c>
      <c r="F162" s="277"/>
      <c r="G162" s="278"/>
      <c r="I162" s="68"/>
      <c r="K162" s="291"/>
      <c r="L162" s="285"/>
      <c r="M162" s="288"/>
    </row>
    <row r="163" spans="1:13" x14ac:dyDescent="0.2">
      <c r="A163" s="33"/>
      <c r="B163" s="175" t="s">
        <v>672</v>
      </c>
      <c r="C163" s="174" t="str">
        <f>IF(ISNA(VLOOKUP(A161,Tables!$BO$6:$BP$8,2,FALSE)),"",VLOOKUP(A161,Tables!$BO$6:$BP$8,2,FALSE))</f>
        <v/>
      </c>
      <c r="D163" s="175" t="s">
        <v>675</v>
      </c>
      <c r="E163" s="174" t="str">
        <f>IF(ISNA(VLOOKUP(A161,Tables!$BO$18:$BP$20,2,FALSE)),"",VLOOKUP(A161,Tables!$BO$18:$BP$20,2,FALSE))</f>
        <v/>
      </c>
      <c r="F163" s="279"/>
      <c r="G163" s="280"/>
      <c r="I163" s="68"/>
      <c r="K163" s="291"/>
      <c r="L163" s="285"/>
      <c r="M163" s="288"/>
    </row>
    <row r="164" spans="1:13" x14ac:dyDescent="0.2">
      <c r="A164" s="33"/>
      <c r="B164" s="175" t="s">
        <v>673</v>
      </c>
      <c r="C164" s="174" t="str">
        <f>IF(ISNA(VLOOKUP(A161,Tables!$BO$10:$BP$12,2,FALSE)),"",VLOOKUP(A161,Tables!$BO$10:$BP$12,2,FALSE))</f>
        <v/>
      </c>
      <c r="D164" s="175" t="s">
        <v>676</v>
      </c>
      <c r="E164" s="174" t="str">
        <f>IF(ISNA(VLOOKUP(A161,Tables!$BO$22:$BP$24,2,FALSE)),"",VLOOKUP(A161,Tables!$BO$22:$BP$24,2,FALSE))</f>
        <v/>
      </c>
      <c r="F164" s="279"/>
      <c r="G164" s="280"/>
      <c r="I164" s="68"/>
      <c r="K164" s="291"/>
      <c r="L164" s="285"/>
      <c r="M164" s="288"/>
    </row>
    <row r="165" spans="1:13" x14ac:dyDescent="0.2">
      <c r="A165" s="33"/>
      <c r="B165" s="313"/>
      <c r="C165" s="314"/>
      <c r="D165" s="314"/>
      <c r="E165" s="314"/>
      <c r="F165" s="279"/>
      <c r="G165" s="280"/>
      <c r="I165" s="68"/>
      <c r="K165" s="292"/>
      <c r="L165" s="286"/>
      <c r="M165" s="289"/>
    </row>
    <row r="166" spans="1:13" ht="10.15" customHeight="1" x14ac:dyDescent="0.2">
      <c r="A166" s="33"/>
      <c r="B166" s="270"/>
      <c r="C166" s="271"/>
      <c r="D166" s="271"/>
      <c r="E166" s="271"/>
      <c r="F166" s="271"/>
      <c r="G166" s="272"/>
      <c r="I166" s="68"/>
      <c r="K166" s="273"/>
      <c r="L166" s="273"/>
      <c r="M166" s="273"/>
    </row>
    <row r="167" spans="1:13" ht="15.75" x14ac:dyDescent="0.2">
      <c r="B167" s="14" t="s">
        <v>2</v>
      </c>
      <c r="C167" s="14" t="s">
        <v>102</v>
      </c>
      <c r="D167" s="14" t="s">
        <v>103</v>
      </c>
      <c r="E167" s="14" t="s">
        <v>104</v>
      </c>
      <c r="F167" s="14" t="s">
        <v>105</v>
      </c>
      <c r="G167" s="14" t="s">
        <v>101</v>
      </c>
      <c r="I167" s="68"/>
      <c r="K167" s="319"/>
      <c r="L167" s="320"/>
      <c r="M167" s="321"/>
    </row>
    <row r="168" spans="1:13" ht="36" customHeight="1" x14ac:dyDescent="0.2">
      <c r="A168" s="33" t="s">
        <v>635</v>
      </c>
      <c r="B168" s="294" t="s">
        <v>135</v>
      </c>
      <c r="C168" s="294"/>
      <c r="D168" s="294"/>
      <c r="E168" s="294"/>
      <c r="F168" s="294"/>
      <c r="G168" s="15" t="str">
        <f>IF(ISNA(VLOOKUP(M168,Tables!$N$1:$O$402,2,TRUE)),"",VLOOKUP(M168,Tables!$N$1:$O$402,2,TRUE))</f>
        <v/>
      </c>
      <c r="I168" s="68"/>
      <c r="K168" s="80" t="s">
        <v>106</v>
      </c>
      <c r="L168" s="79" t="s">
        <v>477</v>
      </c>
      <c r="M168" s="17" t="str">
        <f>IF(M169="","",IF(M169="Select Rating","",IF(ISERROR(AVERAGE(M169)),"",AVERAGE(M169))))</f>
        <v/>
      </c>
    </row>
    <row r="169" spans="1:13" ht="148.5" customHeight="1" x14ac:dyDescent="0.2">
      <c r="A169" s="33" t="s">
        <v>636</v>
      </c>
      <c r="B169" s="216" t="s">
        <v>537</v>
      </c>
      <c r="C169" s="217" t="s">
        <v>52</v>
      </c>
      <c r="D169" s="217" t="s">
        <v>136</v>
      </c>
      <c r="E169" s="215" t="s">
        <v>179</v>
      </c>
      <c r="F169" s="217" t="s">
        <v>65</v>
      </c>
      <c r="G169" s="18" t="s">
        <v>262</v>
      </c>
      <c r="I169" s="68"/>
      <c r="K169" s="290" t="s">
        <v>137</v>
      </c>
      <c r="L169" s="284"/>
      <c r="M169" s="287" t="str">
        <f>IF(G169="","",IF(G169="Not Applicable","Not Applicable",IF(G169="Select Rating","",IF(G169="Distinguished",4,IF(G169="Proficient",3,IF(G169="Basic",2,IF(G169="Unsatisfactory",1)))))))</f>
        <v/>
      </c>
    </row>
    <row r="170" spans="1:13" x14ac:dyDescent="0.2">
      <c r="A170" s="33"/>
      <c r="B170" s="175" t="s">
        <v>671</v>
      </c>
      <c r="C170" s="174" t="str">
        <f>IF(ISNA(VLOOKUP(A169,Tables!$BO$2:$BP$4,2,FALSE)),"",VLOOKUP(A169,Tables!$BO$2:$BP$4,2,FALSE))</f>
        <v/>
      </c>
      <c r="D170" s="175" t="s">
        <v>674</v>
      </c>
      <c r="E170" s="174" t="str">
        <f>IF(ISNA(VLOOKUP(A169,Tables!$BO$14:$BP$16,2,FALSE)),"",VLOOKUP(A169,Tables!$BO$14:$BP$16,2,FALSE))</f>
        <v/>
      </c>
      <c r="F170" s="277"/>
      <c r="G170" s="278"/>
      <c r="I170" s="68"/>
      <c r="K170" s="291"/>
      <c r="L170" s="285"/>
      <c r="M170" s="288"/>
    </row>
    <row r="171" spans="1:13" x14ac:dyDescent="0.2">
      <c r="A171" s="33"/>
      <c r="B171" s="175" t="s">
        <v>672</v>
      </c>
      <c r="C171" s="174" t="str">
        <f>IF(ISNA(VLOOKUP(A169,Tables!$BO$6:$BP$8,2,FALSE)),"",VLOOKUP(A169,Tables!$BO$6:$BP$8,2,FALSE))</f>
        <v/>
      </c>
      <c r="D171" s="175" t="s">
        <v>675</v>
      </c>
      <c r="E171" s="174" t="str">
        <f>IF(ISNA(VLOOKUP(A169,Tables!$BO$18:$BP$20,2,FALSE)),"",VLOOKUP(A169,Tables!$BO$18:$BP$20,2,FALSE))</f>
        <v/>
      </c>
      <c r="F171" s="279"/>
      <c r="G171" s="280"/>
      <c r="I171" s="68"/>
      <c r="K171" s="291"/>
      <c r="L171" s="285"/>
      <c r="M171" s="288"/>
    </row>
    <row r="172" spans="1:13" x14ac:dyDescent="0.2">
      <c r="A172" s="33"/>
      <c r="B172" s="175" t="s">
        <v>673</v>
      </c>
      <c r="C172" s="174" t="str">
        <f>IF(ISNA(VLOOKUP(A169,Tables!$BO$10:$BP$12,2,FALSE)),"",VLOOKUP(A169,Tables!$BO$10:$BP$12,2,FALSE))</f>
        <v/>
      </c>
      <c r="D172" s="175" t="s">
        <v>676</v>
      </c>
      <c r="E172" s="174" t="str">
        <f>IF(ISNA(VLOOKUP(A169,Tables!$BO$22:$BP$24,2,FALSE)),"",VLOOKUP(A169,Tables!$BO$22:$BP$24,2,FALSE))</f>
        <v/>
      </c>
      <c r="F172" s="279"/>
      <c r="G172" s="280"/>
      <c r="I172" s="68"/>
      <c r="K172" s="291"/>
      <c r="L172" s="285"/>
      <c r="M172" s="288"/>
    </row>
    <row r="173" spans="1:13" x14ac:dyDescent="0.2">
      <c r="A173" s="33"/>
      <c r="B173" s="313"/>
      <c r="C173" s="314"/>
      <c r="D173" s="314"/>
      <c r="E173" s="314"/>
      <c r="F173" s="279"/>
      <c r="G173" s="280"/>
      <c r="I173" s="68"/>
      <c r="K173" s="292"/>
      <c r="L173" s="286"/>
      <c r="M173" s="289"/>
    </row>
    <row r="174" spans="1:13" ht="10.15" customHeight="1" x14ac:dyDescent="0.2">
      <c r="A174" s="33"/>
      <c r="B174" s="270"/>
      <c r="C174" s="271"/>
      <c r="D174" s="271"/>
      <c r="E174" s="271"/>
      <c r="F174" s="271"/>
      <c r="G174" s="272"/>
      <c r="I174" s="68"/>
      <c r="K174" s="273"/>
      <c r="L174" s="273"/>
      <c r="M174" s="273"/>
    </row>
    <row r="175" spans="1:13" ht="15.75" x14ac:dyDescent="0.2">
      <c r="B175" s="14" t="s">
        <v>2</v>
      </c>
      <c r="C175" s="14" t="s">
        <v>102</v>
      </c>
      <c r="D175" s="14" t="s">
        <v>103</v>
      </c>
      <c r="E175" s="14" t="s">
        <v>104</v>
      </c>
      <c r="F175" s="14" t="s">
        <v>105</v>
      </c>
      <c r="G175" s="14" t="s">
        <v>101</v>
      </c>
      <c r="I175" s="68"/>
      <c r="K175" s="276"/>
      <c r="L175" s="276"/>
      <c r="M175" s="276"/>
    </row>
    <row r="176" spans="1:13" ht="36" customHeight="1" x14ac:dyDescent="0.2">
      <c r="A176" s="33" t="s">
        <v>637</v>
      </c>
      <c r="B176" s="294" t="s">
        <v>214</v>
      </c>
      <c r="C176" s="294"/>
      <c r="D176" s="294"/>
      <c r="E176" s="294"/>
      <c r="F176" s="294"/>
      <c r="G176" s="15" t="str">
        <f>IF(ISNA(VLOOKUP(M176,Tables!$N$1:$O$402,2,TRUE)),"",VLOOKUP(M176,Tables!$N$1:$O$402,2,TRUE))</f>
        <v/>
      </c>
      <c r="I176" s="68"/>
      <c r="K176" s="80" t="s">
        <v>106</v>
      </c>
      <c r="L176" s="79" t="s">
        <v>477</v>
      </c>
      <c r="M176" s="17" t="str">
        <f>IF(M177="","",IF(M177="Select Rating","",IF(ISERROR(AVERAGE(M177)),"",AVERAGE(M177))))</f>
        <v/>
      </c>
    </row>
    <row r="177" spans="1:13" ht="68.25" customHeight="1" x14ac:dyDescent="0.2">
      <c r="A177" s="33" t="s">
        <v>638</v>
      </c>
      <c r="B177" s="218" t="s">
        <v>538</v>
      </c>
      <c r="C177" s="217" t="s">
        <v>233</v>
      </c>
      <c r="D177" s="217" t="s">
        <v>234</v>
      </c>
      <c r="E177" s="215" t="s">
        <v>235</v>
      </c>
      <c r="F177" s="217" t="s">
        <v>236</v>
      </c>
      <c r="G177" s="18" t="s">
        <v>262</v>
      </c>
      <c r="I177" s="68"/>
      <c r="K177" s="299" t="s">
        <v>237</v>
      </c>
      <c r="L177" s="284"/>
      <c r="M177" s="287" t="str">
        <f>IF(G177="","",IF(G177="Not Applicable","Not Applicable",IF(G177="Select Rating","",IF(G177="Distinguished",4,IF(G177="Proficient",3,IF(G177="Basic",2,IF(G177="Unsatisfactory",1)))))))</f>
        <v/>
      </c>
    </row>
    <row r="178" spans="1:13" x14ac:dyDescent="0.2">
      <c r="A178" s="33"/>
      <c r="B178" s="175" t="s">
        <v>671</v>
      </c>
      <c r="C178" s="174" t="str">
        <f>IF(ISNA(VLOOKUP(A177,Tables!$BO$2:$BP$4,2,FALSE)),"",VLOOKUP(A177,Tables!$BO$2:$BP$4,2,FALSE))</f>
        <v/>
      </c>
      <c r="D178" s="175" t="s">
        <v>674</v>
      </c>
      <c r="E178" s="174" t="str">
        <f>IF(ISNA(VLOOKUP(A177,Tables!$BO$14:$BP$16,2,FALSE)),"",VLOOKUP(A177,Tables!$BO$14:$BP$16,2,FALSE))</f>
        <v/>
      </c>
      <c r="F178" s="277"/>
      <c r="G178" s="278"/>
      <c r="I178" s="68"/>
      <c r="K178" s="300"/>
      <c r="L178" s="285"/>
      <c r="M178" s="288"/>
    </row>
    <row r="179" spans="1:13" x14ac:dyDescent="0.2">
      <c r="A179" s="33"/>
      <c r="B179" s="175" t="s">
        <v>672</v>
      </c>
      <c r="C179" s="174" t="str">
        <f>IF(ISNA(VLOOKUP(A177,Tables!$BO$6:$BP$8,2,FALSE)),"",VLOOKUP(A177,Tables!$BO$6:$BP$8,2,FALSE))</f>
        <v/>
      </c>
      <c r="D179" s="175" t="s">
        <v>675</v>
      </c>
      <c r="E179" s="174" t="str">
        <f>IF(ISNA(VLOOKUP(A177,Tables!$BO$18:$BP$20,2,FALSE)),"",VLOOKUP(A177,Tables!$BO$18:$BP$20,2,FALSE))</f>
        <v/>
      </c>
      <c r="F179" s="279"/>
      <c r="G179" s="280"/>
      <c r="I179" s="68"/>
      <c r="K179" s="300"/>
      <c r="L179" s="285"/>
      <c r="M179" s="288"/>
    </row>
    <row r="180" spans="1:13" x14ac:dyDescent="0.2">
      <c r="A180" s="33"/>
      <c r="B180" s="175" t="s">
        <v>673</v>
      </c>
      <c r="C180" s="174" t="str">
        <f>IF(ISNA(VLOOKUP(A177,Tables!$BO$10:$BP$12,2,FALSE)),"",VLOOKUP(A177,Tables!$BO$10:$BP$12,2,FALSE))</f>
        <v/>
      </c>
      <c r="D180" s="175" t="s">
        <v>676</v>
      </c>
      <c r="E180" s="174" t="str">
        <f>IF(ISNA(VLOOKUP(A177,Tables!$BO$22:$BP$24,2,FALSE)),"",VLOOKUP(A177,Tables!$BO$22:$BP$24,2,FALSE))</f>
        <v/>
      </c>
      <c r="F180" s="279"/>
      <c r="G180" s="280"/>
      <c r="I180" s="68"/>
      <c r="K180" s="300"/>
      <c r="L180" s="285"/>
      <c r="M180" s="288"/>
    </row>
    <row r="181" spans="1:13" x14ac:dyDescent="0.2">
      <c r="A181" s="33"/>
      <c r="B181" s="313"/>
      <c r="C181" s="314"/>
      <c r="D181" s="314"/>
      <c r="E181" s="314"/>
      <c r="F181" s="279"/>
      <c r="G181" s="280"/>
      <c r="I181" s="68"/>
      <c r="K181" s="301"/>
      <c r="L181" s="286"/>
      <c r="M181" s="289"/>
    </row>
    <row r="182" spans="1:13" ht="10.15" customHeight="1" x14ac:dyDescent="0.2">
      <c r="A182" s="33"/>
      <c r="B182" s="270"/>
      <c r="C182" s="271"/>
      <c r="D182" s="271"/>
      <c r="E182" s="271"/>
      <c r="F182" s="271"/>
      <c r="G182" s="272"/>
      <c r="I182" s="68"/>
      <c r="K182" s="298"/>
      <c r="L182" s="298"/>
      <c r="M182" s="298"/>
    </row>
    <row r="183" spans="1:13" s="20" customFormat="1" ht="12.75" customHeight="1" x14ac:dyDescent="0.2">
      <c r="B183" s="21"/>
      <c r="C183" s="22"/>
      <c r="D183" s="22"/>
      <c r="E183" s="23"/>
      <c r="F183" s="22"/>
      <c r="G183" s="24"/>
      <c r="I183" s="68"/>
      <c r="K183" s="81"/>
      <c r="L183" s="322" t="s">
        <v>343</v>
      </c>
      <c r="M183" s="322"/>
    </row>
    <row r="184" spans="1:13" ht="21" x14ac:dyDescent="0.2">
      <c r="B184" s="310" t="s">
        <v>218</v>
      </c>
      <c r="C184" s="310"/>
      <c r="D184" s="310"/>
      <c r="E184" s="310"/>
      <c r="F184" s="293" t="str">
        <f>IF(G185="","",IF(G185="Not Applicable","Not Applicable",VLOOKUP(G185,Tables!$N$1:$O$402,2,TRUE)))</f>
        <v/>
      </c>
      <c r="G184" s="293"/>
      <c r="I184" s="68"/>
      <c r="K184" s="275" t="s">
        <v>266</v>
      </c>
      <c r="L184" s="323" t="str">
        <f>IF(Tables!F15="Not Applicable-Not Applicable-Not Applicable-Not Applicable-Not Applicable","Not Applicable",IF(G188="Select Rating","",IF(G196="Select Rating","",IF(G204="Select Rating","",IF(G212="Select Rating","",IF(G218="Select Rating","",IF(ISERROR(AVERAGE(M187,M195,M203,M211)),"",AVERAGE(M187,M195,M203,M211))))))))</f>
        <v/>
      </c>
      <c r="M184" s="324"/>
    </row>
    <row r="185" spans="1:13" ht="43.5" customHeight="1" x14ac:dyDescent="0.2">
      <c r="B185" s="311" t="s">
        <v>219</v>
      </c>
      <c r="C185" s="311"/>
      <c r="D185" s="311"/>
      <c r="E185" s="311"/>
      <c r="F185" s="12" t="s">
        <v>264</v>
      </c>
      <c r="G185" s="13" t="str">
        <f>L184</f>
        <v/>
      </c>
      <c r="I185" s="68"/>
      <c r="K185" s="275"/>
      <c r="L185" s="323"/>
      <c r="M185" s="324"/>
    </row>
    <row r="186" spans="1:13" ht="15.75" x14ac:dyDescent="0.2">
      <c r="B186" s="14" t="s">
        <v>2</v>
      </c>
      <c r="C186" s="14" t="s">
        <v>102</v>
      </c>
      <c r="D186" s="14" t="s">
        <v>103</v>
      </c>
      <c r="E186" s="14" t="s">
        <v>104</v>
      </c>
      <c r="F186" s="14" t="s">
        <v>105</v>
      </c>
      <c r="G186" s="14" t="s">
        <v>101</v>
      </c>
      <c r="I186" s="68"/>
      <c r="K186" s="275"/>
      <c r="L186" s="323"/>
      <c r="M186" s="324"/>
    </row>
    <row r="187" spans="1:13" ht="36" customHeight="1" x14ac:dyDescent="0.2">
      <c r="A187" s="33" t="s">
        <v>639</v>
      </c>
      <c r="B187" s="294" t="s">
        <v>257</v>
      </c>
      <c r="C187" s="294"/>
      <c r="D187" s="294"/>
      <c r="E187" s="294"/>
      <c r="F187" s="294"/>
      <c r="G187" s="15" t="str">
        <f>IF(ISNA(VLOOKUP(M187,Tables!$N$1:$O$402,2,TRUE)),"",VLOOKUP(M187,Tables!$N$1:$O$402,2,TRUE))</f>
        <v/>
      </c>
      <c r="I187" s="68"/>
      <c r="K187" s="80" t="s">
        <v>106</v>
      </c>
      <c r="L187" s="79" t="s">
        <v>477</v>
      </c>
      <c r="M187" s="17" t="str">
        <f>IF(M188="","",IF(M188="Select Rating","",IF(ISERROR(AVERAGE(M188)),"",AVERAGE(M188))))</f>
        <v/>
      </c>
    </row>
    <row r="188" spans="1:13" ht="95.25" customHeight="1" x14ac:dyDescent="0.2">
      <c r="A188" s="33" t="s">
        <v>640</v>
      </c>
      <c r="B188" s="216" t="s">
        <v>100</v>
      </c>
      <c r="C188" s="217" t="s">
        <v>53</v>
      </c>
      <c r="D188" s="215" t="s">
        <v>180</v>
      </c>
      <c r="E188" s="215" t="s">
        <v>181</v>
      </c>
      <c r="F188" s="215" t="s">
        <v>182</v>
      </c>
      <c r="G188" s="18" t="s">
        <v>262</v>
      </c>
      <c r="I188" s="68"/>
      <c r="K188" s="290" t="s">
        <v>138</v>
      </c>
      <c r="L188" s="284"/>
      <c r="M188" s="287" t="str">
        <f>IF(G188="","",IF(G188="Not Applicable","Not Applicable",IF(G188="Select Rating","",IF(G188="Distinguished",4,IF(G188="Proficient",3,IF(G188="Basic",2,IF(G188="Unsatisfactory",1)))))))</f>
        <v/>
      </c>
    </row>
    <row r="189" spans="1:13" x14ac:dyDescent="0.2">
      <c r="A189" s="33"/>
      <c r="B189" s="175" t="s">
        <v>671</v>
      </c>
      <c r="C189" s="174" t="str">
        <f>IF(ISNA(VLOOKUP(A188,Tables!$BO$2:$BP$4,2,FALSE)),"",VLOOKUP(A188,Tables!$BO$2:$BP$4,2,FALSE))</f>
        <v/>
      </c>
      <c r="D189" s="175" t="s">
        <v>674</v>
      </c>
      <c r="E189" s="174" t="str">
        <f>IF(ISNA(VLOOKUP(A188,Tables!$BO$14:$BP$16,2,FALSE)),"",VLOOKUP(A188,Tables!$BO$14:$BP$16,2,FALSE))</f>
        <v/>
      </c>
      <c r="F189" s="277"/>
      <c r="G189" s="278"/>
      <c r="I189" s="68"/>
      <c r="K189" s="291"/>
      <c r="L189" s="285"/>
      <c r="M189" s="288"/>
    </row>
    <row r="190" spans="1:13" x14ac:dyDescent="0.2">
      <c r="A190" s="33"/>
      <c r="B190" s="175" t="s">
        <v>672</v>
      </c>
      <c r="C190" s="174" t="str">
        <f>IF(ISNA(VLOOKUP(A188,Tables!$BO$6:$BP$8,2,FALSE)),"",VLOOKUP(A188,Tables!$BO$6:$BP$8,2,FALSE))</f>
        <v/>
      </c>
      <c r="D190" s="175" t="s">
        <v>675</v>
      </c>
      <c r="E190" s="174" t="str">
        <f>IF(ISNA(VLOOKUP(A188,Tables!$BO$18:$BP$20,2,FALSE)),"",VLOOKUP(A188,Tables!$BO$18:$BP$20,2,FALSE))</f>
        <v/>
      </c>
      <c r="F190" s="279"/>
      <c r="G190" s="280"/>
      <c r="I190" s="68"/>
      <c r="K190" s="291"/>
      <c r="L190" s="285"/>
      <c r="M190" s="288"/>
    </row>
    <row r="191" spans="1:13" x14ac:dyDescent="0.2">
      <c r="A191" s="33"/>
      <c r="B191" s="175" t="s">
        <v>673</v>
      </c>
      <c r="C191" s="174" t="str">
        <f>IF(ISNA(VLOOKUP(A188,Tables!$BO$10:$BP$12,2,FALSE)),"",VLOOKUP(A188,Tables!$BO$10:$BP$12,2,FALSE))</f>
        <v/>
      </c>
      <c r="D191" s="175" t="s">
        <v>676</v>
      </c>
      <c r="E191" s="174" t="str">
        <f>IF(ISNA(VLOOKUP(A188,Tables!$BO$22:$BP$24,2,FALSE)),"",VLOOKUP(A188,Tables!$BO$22:$BP$24,2,FALSE))</f>
        <v/>
      </c>
      <c r="F191" s="279"/>
      <c r="G191" s="280"/>
      <c r="I191" s="68"/>
      <c r="K191" s="291"/>
      <c r="L191" s="285"/>
      <c r="M191" s="288"/>
    </row>
    <row r="192" spans="1:13" x14ac:dyDescent="0.2">
      <c r="A192" s="33"/>
      <c r="B192" s="313"/>
      <c r="C192" s="314"/>
      <c r="D192" s="314"/>
      <c r="E192" s="314"/>
      <c r="F192" s="279"/>
      <c r="G192" s="280"/>
      <c r="I192" s="68"/>
      <c r="K192" s="292"/>
      <c r="L192" s="286"/>
      <c r="M192" s="289"/>
    </row>
    <row r="193" spans="1:13" ht="10.15" customHeight="1" x14ac:dyDescent="0.2">
      <c r="A193" s="33"/>
      <c r="B193" s="270"/>
      <c r="C193" s="271"/>
      <c r="D193" s="271"/>
      <c r="E193" s="271"/>
      <c r="F193" s="271"/>
      <c r="G193" s="272"/>
      <c r="I193" s="68"/>
      <c r="K193" s="273"/>
      <c r="L193" s="273"/>
      <c r="M193" s="273"/>
    </row>
    <row r="194" spans="1:13" ht="15.75" x14ac:dyDescent="0.2">
      <c r="B194" s="14" t="s">
        <v>2</v>
      </c>
      <c r="C194" s="14" t="s">
        <v>102</v>
      </c>
      <c r="D194" s="14" t="s">
        <v>103</v>
      </c>
      <c r="E194" s="14" t="s">
        <v>104</v>
      </c>
      <c r="F194" s="14" t="s">
        <v>105</v>
      </c>
      <c r="G194" s="14" t="s">
        <v>101</v>
      </c>
      <c r="I194" s="68"/>
      <c r="K194" s="276"/>
      <c r="L194" s="276"/>
      <c r="M194" s="276"/>
    </row>
    <row r="195" spans="1:13" ht="36" customHeight="1" x14ac:dyDescent="0.2">
      <c r="A195" s="33" t="s">
        <v>641</v>
      </c>
      <c r="B195" s="294" t="s">
        <v>258</v>
      </c>
      <c r="C195" s="294"/>
      <c r="D195" s="294"/>
      <c r="E195" s="294"/>
      <c r="F195" s="294"/>
      <c r="G195" s="15" t="str">
        <f>IF(ISNA(VLOOKUP(M195,Tables!$N$1:$O$402,2,TRUE)),"",VLOOKUP(M195,Tables!$N$1:$O$402,2,TRUE))</f>
        <v/>
      </c>
      <c r="I195" s="68"/>
      <c r="K195" s="80" t="s">
        <v>106</v>
      </c>
      <c r="L195" s="79" t="s">
        <v>477</v>
      </c>
      <c r="M195" s="17" t="str">
        <f>IF(ISERROR(AVERAGE(M196)),"",AVERAGE(M196))</f>
        <v/>
      </c>
    </row>
    <row r="196" spans="1:13" ht="96" customHeight="1" x14ac:dyDescent="0.2">
      <c r="A196" s="33" t="s">
        <v>642</v>
      </c>
      <c r="B196" s="216" t="s">
        <v>539</v>
      </c>
      <c r="C196" s="215" t="s">
        <v>183</v>
      </c>
      <c r="D196" s="215" t="s">
        <v>184</v>
      </c>
      <c r="E196" s="217" t="s">
        <v>20</v>
      </c>
      <c r="F196" s="217" t="s">
        <v>54</v>
      </c>
      <c r="G196" s="18" t="s">
        <v>262</v>
      </c>
      <c r="I196" s="68"/>
      <c r="K196" s="290" t="s">
        <v>139</v>
      </c>
      <c r="L196" s="284"/>
      <c r="M196" s="287" t="str">
        <f>IF(G196="","",IF(G196="Not Applicable","Not Applicable",IF(G196="Select Rating","",IF(G196="Distinguished",4,IF(G196="Proficient",3,IF(G196="Basic",2,IF(G196="Unsatisfactory",1)))))))</f>
        <v/>
      </c>
    </row>
    <row r="197" spans="1:13" x14ac:dyDescent="0.2">
      <c r="A197" s="33"/>
      <c r="B197" s="175" t="s">
        <v>671</v>
      </c>
      <c r="C197" s="174" t="str">
        <f>IF(ISNA(VLOOKUP(A196,Tables!$BO$2:$BP$4,2,FALSE)),"",VLOOKUP(A196,Tables!$BO$2:$BP$4,2,FALSE))</f>
        <v/>
      </c>
      <c r="D197" s="175" t="s">
        <v>674</v>
      </c>
      <c r="E197" s="174" t="str">
        <f>IF(ISNA(VLOOKUP(A196,Tables!$BO$14:$BP$16,2,FALSE)),"",VLOOKUP(A196,Tables!$BO$14:$BP$16,2,FALSE))</f>
        <v/>
      </c>
      <c r="F197" s="277"/>
      <c r="G197" s="278"/>
      <c r="I197" s="68"/>
      <c r="K197" s="291"/>
      <c r="L197" s="285"/>
      <c r="M197" s="288"/>
    </row>
    <row r="198" spans="1:13" x14ac:dyDescent="0.2">
      <c r="A198" s="33"/>
      <c r="B198" s="175" t="s">
        <v>672</v>
      </c>
      <c r="C198" s="174" t="str">
        <f>IF(ISNA(VLOOKUP(A196,Tables!$BO$6:$BP$8,2,FALSE)),"",VLOOKUP(A196,Tables!$BO$6:$BP$8,2,FALSE))</f>
        <v/>
      </c>
      <c r="D198" s="175" t="s">
        <v>675</v>
      </c>
      <c r="E198" s="174" t="str">
        <f>IF(ISNA(VLOOKUP(A196,Tables!$BO$18:$BP$20,2,FALSE)),"",VLOOKUP(A196,Tables!$BO$18:$BP$20,2,FALSE))</f>
        <v/>
      </c>
      <c r="F198" s="279"/>
      <c r="G198" s="280"/>
      <c r="I198" s="68"/>
      <c r="K198" s="291"/>
      <c r="L198" s="285"/>
      <c r="M198" s="288"/>
    </row>
    <row r="199" spans="1:13" x14ac:dyDescent="0.2">
      <c r="A199" s="33"/>
      <c r="B199" s="175" t="s">
        <v>673</v>
      </c>
      <c r="C199" s="174" t="str">
        <f>IF(ISNA(VLOOKUP(A196,Tables!$BO$10:$BP$12,2,FALSE)),"",VLOOKUP(A196,Tables!$BO$10:$BP$12,2,FALSE))</f>
        <v/>
      </c>
      <c r="D199" s="175" t="s">
        <v>676</v>
      </c>
      <c r="E199" s="174" t="str">
        <f>IF(ISNA(VLOOKUP(A196,Tables!$BO$22:$BP$24,2,FALSE)),"",VLOOKUP(A196,Tables!$BO$22:$BP$24,2,FALSE))</f>
        <v/>
      </c>
      <c r="F199" s="279"/>
      <c r="G199" s="280"/>
      <c r="I199" s="68"/>
      <c r="K199" s="291"/>
      <c r="L199" s="285"/>
      <c r="M199" s="288"/>
    </row>
    <row r="200" spans="1:13" x14ac:dyDescent="0.2">
      <c r="A200" s="33"/>
      <c r="B200" s="313"/>
      <c r="C200" s="314"/>
      <c r="D200" s="314"/>
      <c r="E200" s="314"/>
      <c r="F200" s="279"/>
      <c r="G200" s="280"/>
      <c r="I200" s="68"/>
      <c r="K200" s="292"/>
      <c r="L200" s="286"/>
      <c r="M200" s="289"/>
    </row>
    <row r="201" spans="1:13" ht="10.15" customHeight="1" x14ac:dyDescent="0.2">
      <c r="A201" s="33"/>
      <c r="B201" s="270"/>
      <c r="C201" s="271"/>
      <c r="D201" s="271"/>
      <c r="E201" s="271"/>
      <c r="F201" s="271"/>
      <c r="G201" s="272"/>
      <c r="I201" s="68"/>
      <c r="K201" s="273"/>
      <c r="L201" s="273"/>
      <c r="M201" s="273"/>
    </row>
    <row r="202" spans="1:13" ht="15.75" x14ac:dyDescent="0.2">
      <c r="B202" s="14" t="s">
        <v>2</v>
      </c>
      <c r="C202" s="14" t="s">
        <v>102</v>
      </c>
      <c r="D202" s="14" t="s">
        <v>103</v>
      </c>
      <c r="E202" s="14" t="s">
        <v>104</v>
      </c>
      <c r="F202" s="14" t="s">
        <v>105</v>
      </c>
      <c r="G202" s="14" t="s">
        <v>101</v>
      </c>
      <c r="I202" s="68"/>
      <c r="K202" s="276"/>
      <c r="L202" s="276"/>
      <c r="M202" s="276"/>
    </row>
    <row r="203" spans="1:13" ht="36" customHeight="1" x14ac:dyDescent="0.2">
      <c r="A203" s="33" t="s">
        <v>643</v>
      </c>
      <c r="B203" s="294" t="s">
        <v>259</v>
      </c>
      <c r="C203" s="294"/>
      <c r="D203" s="294"/>
      <c r="E203" s="294"/>
      <c r="F203" s="294"/>
      <c r="G203" s="15" t="str">
        <f>IF(ISNA(VLOOKUP(M203,Tables!$N$1:$O$402,2,TRUE)),"",VLOOKUP(M203,Tables!$N$1:$O$402,2,TRUE))</f>
        <v/>
      </c>
      <c r="I203" s="68"/>
      <c r="K203" s="80" t="s">
        <v>106</v>
      </c>
      <c r="L203" s="79" t="s">
        <v>477</v>
      </c>
      <c r="M203" s="17" t="str">
        <f>IF(M204="","",IF(M204="Select Rating","",IF(ISERROR(AVERAGE(M204)),"",AVERAGE(M204))))</f>
        <v/>
      </c>
    </row>
    <row r="204" spans="1:13" ht="85.5" customHeight="1" x14ac:dyDescent="0.2">
      <c r="A204" s="33" t="s">
        <v>644</v>
      </c>
      <c r="B204" s="216" t="s">
        <v>98</v>
      </c>
      <c r="C204" s="215" t="s">
        <v>185</v>
      </c>
      <c r="D204" s="217" t="s">
        <v>140</v>
      </c>
      <c r="E204" s="215" t="s">
        <v>186</v>
      </c>
      <c r="F204" s="215" t="s">
        <v>187</v>
      </c>
      <c r="G204" s="18" t="s">
        <v>262</v>
      </c>
      <c r="I204" s="68"/>
      <c r="K204" s="290" t="s">
        <v>141</v>
      </c>
      <c r="L204" s="284"/>
      <c r="M204" s="287" t="str">
        <f>IF(G204="","",IF(G204="Not Applicable","Not Applicable",IF(G204="Select Rating","",IF(G204="Distinguished",4,IF(G204="Proficient",3,IF(G204="Basic",2,IF(G204="Unsatisfactory",1)))))))</f>
        <v/>
      </c>
    </row>
    <row r="205" spans="1:13" x14ac:dyDescent="0.2">
      <c r="A205" s="33"/>
      <c r="B205" s="175" t="s">
        <v>671</v>
      </c>
      <c r="C205" s="174" t="str">
        <f>IF(ISNA(VLOOKUP(A204,Tables!$BO$2:$BP$4,2,FALSE)),"",VLOOKUP(A204,Tables!$BO$2:$BP$4,2,FALSE))</f>
        <v/>
      </c>
      <c r="D205" s="175" t="s">
        <v>674</v>
      </c>
      <c r="E205" s="174" t="str">
        <f>IF(ISNA(VLOOKUP(A204,Tables!$BO$14:$BP$16,2,FALSE)),"",VLOOKUP(A204,Tables!$BO$14:$BP$16,2,FALSE))</f>
        <v/>
      </c>
      <c r="F205" s="277"/>
      <c r="G205" s="278"/>
      <c r="I205" s="68"/>
      <c r="K205" s="291"/>
      <c r="L205" s="285"/>
      <c r="M205" s="288"/>
    </row>
    <row r="206" spans="1:13" x14ac:dyDescent="0.2">
      <c r="A206" s="33"/>
      <c r="B206" s="175" t="s">
        <v>672</v>
      </c>
      <c r="C206" s="174" t="str">
        <f>IF(ISNA(VLOOKUP(A204,Tables!$BO$6:$BP$8,2,FALSE)),"",VLOOKUP(A204,Tables!$BO$6:$BP$8,2,FALSE))</f>
        <v/>
      </c>
      <c r="D206" s="175" t="s">
        <v>675</v>
      </c>
      <c r="E206" s="174" t="str">
        <f>IF(ISNA(VLOOKUP(A204,Tables!$BO$18:$BP$20,2,FALSE)),"",VLOOKUP(A204,Tables!$BO$18:$BP$20,2,FALSE))</f>
        <v/>
      </c>
      <c r="F206" s="279"/>
      <c r="G206" s="280"/>
      <c r="I206" s="68"/>
      <c r="K206" s="291"/>
      <c r="L206" s="285"/>
      <c r="M206" s="288"/>
    </row>
    <row r="207" spans="1:13" x14ac:dyDescent="0.2">
      <c r="A207" s="33"/>
      <c r="B207" s="175" t="s">
        <v>673</v>
      </c>
      <c r="C207" s="174" t="str">
        <f>IF(ISNA(VLOOKUP(A204,Tables!$BO$10:$BP$12,2,FALSE)),"",VLOOKUP(A204,Tables!$BO$10:$BP$12,2,FALSE))</f>
        <v/>
      </c>
      <c r="D207" s="175" t="s">
        <v>676</v>
      </c>
      <c r="E207" s="174" t="str">
        <f>IF(ISNA(VLOOKUP(A204,Tables!$BO$22:$BP$24,2,FALSE)),"",VLOOKUP(A204,Tables!$BO$22:$BP$24,2,FALSE))</f>
        <v/>
      </c>
      <c r="F207" s="279"/>
      <c r="G207" s="280"/>
      <c r="I207" s="68"/>
      <c r="K207" s="291"/>
      <c r="L207" s="285"/>
      <c r="M207" s="288"/>
    </row>
    <row r="208" spans="1:13" x14ac:dyDescent="0.2">
      <c r="A208" s="33"/>
      <c r="B208" s="313"/>
      <c r="C208" s="314"/>
      <c r="D208" s="314"/>
      <c r="E208" s="314"/>
      <c r="F208" s="279"/>
      <c r="G208" s="280"/>
      <c r="I208" s="68"/>
      <c r="K208" s="292"/>
      <c r="L208" s="286"/>
      <c r="M208" s="289"/>
    </row>
    <row r="209" spans="1:13" ht="10.15" customHeight="1" x14ac:dyDescent="0.2">
      <c r="A209" s="33"/>
      <c r="B209" s="270"/>
      <c r="C209" s="271"/>
      <c r="D209" s="271"/>
      <c r="E209" s="271"/>
      <c r="F209" s="271"/>
      <c r="G209" s="272"/>
      <c r="I209" s="68"/>
      <c r="K209" s="273"/>
      <c r="L209" s="273"/>
      <c r="M209" s="273"/>
    </row>
    <row r="210" spans="1:13" ht="15.75" x14ac:dyDescent="0.2">
      <c r="B210" s="14" t="s">
        <v>2</v>
      </c>
      <c r="C210" s="14" t="s">
        <v>102</v>
      </c>
      <c r="D210" s="14" t="s">
        <v>103</v>
      </c>
      <c r="E210" s="14" t="s">
        <v>104</v>
      </c>
      <c r="F210" s="14" t="s">
        <v>105</v>
      </c>
      <c r="G210" s="14" t="s">
        <v>101</v>
      </c>
      <c r="I210" s="68"/>
      <c r="K210" s="276"/>
      <c r="L210" s="276"/>
      <c r="M210" s="276"/>
    </row>
    <row r="211" spans="1:13" ht="36" customHeight="1" x14ac:dyDescent="0.2">
      <c r="A211" s="33" t="s">
        <v>645</v>
      </c>
      <c r="B211" s="294" t="s">
        <v>1</v>
      </c>
      <c r="C211" s="294"/>
      <c r="D211" s="294"/>
      <c r="E211" s="294"/>
      <c r="F211" s="294"/>
      <c r="G211" s="15" t="str">
        <f>IF(ISNA(VLOOKUP(M211,Tables!$N$1:$O$402,2,TRUE)),"",VLOOKUP(M211,Tables!$N$1:$O$402,2,TRUE))</f>
        <v/>
      </c>
      <c r="I211" s="68"/>
      <c r="K211" s="80" t="s">
        <v>106</v>
      </c>
      <c r="L211" s="79" t="s">
        <v>477</v>
      </c>
      <c r="M211" s="17" t="str">
        <f>IF(M212="","",IF(M212="Select Rating","",IF(M218="","",IF(M218="Select Rating","",IF(ISERROR(AVERAGE(M212:M218)),"",AVERAGE(M212:M218))))))</f>
        <v/>
      </c>
    </row>
    <row r="212" spans="1:13" ht="210" customHeight="1" x14ac:dyDescent="0.2">
      <c r="A212" s="33" t="s">
        <v>646</v>
      </c>
      <c r="B212" s="216" t="s">
        <v>540</v>
      </c>
      <c r="C212" s="217" t="s">
        <v>55</v>
      </c>
      <c r="D212" s="217" t="s">
        <v>70</v>
      </c>
      <c r="E212" s="217" t="s">
        <v>71</v>
      </c>
      <c r="F212" s="217" t="s">
        <v>36</v>
      </c>
      <c r="G212" s="18" t="s">
        <v>262</v>
      </c>
      <c r="I212" s="68"/>
      <c r="K212" s="290" t="s">
        <v>142</v>
      </c>
      <c r="L212" s="284"/>
      <c r="M212" s="287" t="str">
        <f>IF(G212="","",IF(G212="Not Applicable","Not Applicable",IF(G212="Select Rating","",IF(G212="Distinguished",4,IF(G212="Proficient",3,IF(G212="Basic",2,IF(G212="Unsatisfactory",1)))))))</f>
        <v/>
      </c>
    </row>
    <row r="213" spans="1:13" x14ac:dyDescent="0.2">
      <c r="A213" s="33"/>
      <c r="B213" s="175" t="s">
        <v>671</v>
      </c>
      <c r="C213" s="174" t="str">
        <f>IF(ISNA(VLOOKUP(A212,Tables!$BO$2:$BP$4,2,FALSE)),"",VLOOKUP(A212,Tables!$BO$2:$BP$4,2,FALSE))</f>
        <v/>
      </c>
      <c r="D213" s="175" t="s">
        <v>674</v>
      </c>
      <c r="E213" s="174" t="str">
        <f>IF(ISNA(VLOOKUP(A212,Tables!$BO$14:$BP$16,2,FALSE)),"",VLOOKUP(A212,Tables!$BO$14:$BP$16,2,FALSE))</f>
        <v/>
      </c>
      <c r="F213" s="277"/>
      <c r="G213" s="278"/>
      <c r="I213" s="68"/>
      <c r="K213" s="291"/>
      <c r="L213" s="285"/>
      <c r="M213" s="288"/>
    </row>
    <row r="214" spans="1:13" x14ac:dyDescent="0.2">
      <c r="A214" s="33"/>
      <c r="B214" s="175" t="s">
        <v>672</v>
      </c>
      <c r="C214" s="174" t="str">
        <f>IF(ISNA(VLOOKUP(A212,Tables!$BO$6:$BP$8,2,FALSE)),"",VLOOKUP(A212,Tables!$BO$6:$BP$8,2,FALSE))</f>
        <v/>
      </c>
      <c r="D214" s="175" t="s">
        <v>675</v>
      </c>
      <c r="E214" s="174" t="str">
        <f>IF(ISNA(VLOOKUP(A212,Tables!$BO$18:$BP$20,2,FALSE)),"",VLOOKUP(A212,Tables!$BO$18:$BP$20,2,FALSE))</f>
        <v/>
      </c>
      <c r="F214" s="279"/>
      <c r="G214" s="280"/>
      <c r="I214" s="68"/>
      <c r="K214" s="291"/>
      <c r="L214" s="285"/>
      <c r="M214" s="288"/>
    </row>
    <row r="215" spans="1:13" x14ac:dyDescent="0.2">
      <c r="A215" s="33"/>
      <c r="B215" s="175" t="s">
        <v>673</v>
      </c>
      <c r="C215" s="174" t="str">
        <f>IF(ISNA(VLOOKUP(A212,Tables!$BO$10:$BP$12,2,FALSE)),"",VLOOKUP(A212,Tables!$BO$10:$BP$12,2,FALSE))</f>
        <v/>
      </c>
      <c r="D215" s="175" t="s">
        <v>676</v>
      </c>
      <c r="E215" s="174" t="str">
        <f>IF(ISNA(VLOOKUP(A212,Tables!$BO$22:$BP$24,2,FALSE)),"",VLOOKUP(A212,Tables!$BO$22:$BP$24,2,FALSE))</f>
        <v/>
      </c>
      <c r="F215" s="279"/>
      <c r="G215" s="280"/>
      <c r="I215" s="68"/>
      <c r="K215" s="291"/>
      <c r="L215" s="285"/>
      <c r="M215" s="288"/>
    </row>
    <row r="216" spans="1:13" x14ac:dyDescent="0.2">
      <c r="A216" s="33"/>
      <c r="B216" s="313"/>
      <c r="C216" s="314"/>
      <c r="D216" s="314"/>
      <c r="E216" s="314"/>
      <c r="F216" s="279"/>
      <c r="G216" s="280"/>
      <c r="I216" s="68"/>
      <c r="K216" s="292"/>
      <c r="L216" s="286"/>
      <c r="M216" s="289"/>
    </row>
    <row r="217" spans="1:13" ht="10.15" customHeight="1" x14ac:dyDescent="0.2">
      <c r="A217" s="33"/>
      <c r="B217" s="270"/>
      <c r="C217" s="271"/>
      <c r="D217" s="271"/>
      <c r="E217" s="271"/>
      <c r="F217" s="271"/>
      <c r="G217" s="272"/>
      <c r="I217" s="68"/>
      <c r="K217" s="273"/>
      <c r="L217" s="273"/>
      <c r="M217" s="273"/>
    </row>
    <row r="218" spans="1:13" ht="162.75" customHeight="1" x14ac:dyDescent="0.2">
      <c r="A218" s="33" t="s">
        <v>647</v>
      </c>
      <c r="B218" s="216" t="s">
        <v>99</v>
      </c>
      <c r="C218" s="217" t="s">
        <v>10</v>
      </c>
      <c r="D218" s="217" t="s">
        <v>56</v>
      </c>
      <c r="E218" s="215" t="s">
        <v>188</v>
      </c>
      <c r="F218" s="217" t="s">
        <v>37</v>
      </c>
      <c r="G218" s="18" t="s">
        <v>262</v>
      </c>
      <c r="I218" s="68"/>
      <c r="K218" s="305" t="s">
        <v>479</v>
      </c>
      <c r="L218" s="306"/>
      <c r="M218" s="350" t="str">
        <f>IF(G218="","",IF(G218="Not Applicable","Not Applicable",IF(G218="Select Rating","",IF(G218="Distinguished",4,IF(G218="Proficient",3,IF(G218="Basic",2,IF(G218="Unsatisfactory",1)))))))</f>
        <v/>
      </c>
    </row>
    <row r="219" spans="1:13" x14ac:dyDescent="0.2">
      <c r="A219" s="33"/>
      <c r="B219" s="175" t="s">
        <v>671</v>
      </c>
      <c r="C219" s="174" t="str">
        <f>IF(ISNA(VLOOKUP(A218,Tables!$BO$2:$BP$4,2,FALSE)),"",VLOOKUP(A218,Tables!$BO$2:$BP$4,2,FALSE))</f>
        <v/>
      </c>
      <c r="D219" s="175" t="s">
        <v>674</v>
      </c>
      <c r="E219" s="174" t="str">
        <f>IF(ISNA(VLOOKUP(A218,Tables!$BO$14:$BP$16,2,FALSE)),"",VLOOKUP(A218,Tables!$BO$14:$BP$16,2,FALSE))</f>
        <v/>
      </c>
      <c r="F219" s="277"/>
      <c r="G219" s="278"/>
      <c r="I219" s="68"/>
      <c r="K219" s="305"/>
      <c r="L219" s="306"/>
      <c r="M219" s="350"/>
    </row>
    <row r="220" spans="1:13" x14ac:dyDescent="0.2">
      <c r="A220" s="33"/>
      <c r="B220" s="175" t="s">
        <v>672</v>
      </c>
      <c r="C220" s="174" t="str">
        <f>IF(ISNA(VLOOKUP(A218,Tables!$BO$6:$BP$8,2,FALSE)),"",VLOOKUP(A218,Tables!$BO$6:$BP$8,2,FALSE))</f>
        <v/>
      </c>
      <c r="D220" s="175" t="s">
        <v>675</v>
      </c>
      <c r="E220" s="174" t="str">
        <f>IF(ISNA(VLOOKUP(A218,Tables!$BO$18:$BP$20,2,FALSE)),"",VLOOKUP(A218,Tables!$BO$18:$BP$20,2,FALSE))</f>
        <v/>
      </c>
      <c r="F220" s="279"/>
      <c r="G220" s="280"/>
      <c r="I220" s="68"/>
      <c r="K220" s="305"/>
      <c r="L220" s="306"/>
      <c r="M220" s="350"/>
    </row>
    <row r="221" spans="1:13" x14ac:dyDescent="0.2">
      <c r="A221" s="33"/>
      <c r="B221" s="175" t="s">
        <v>673</v>
      </c>
      <c r="C221" s="174" t="str">
        <f>IF(ISNA(VLOOKUP(A218,Tables!$BO$10:$BP$12,2,FALSE)),"",VLOOKUP(A218,Tables!$BO$10:$BP$12,2,FALSE))</f>
        <v/>
      </c>
      <c r="D221" s="175" t="s">
        <v>676</v>
      </c>
      <c r="E221" s="174" t="str">
        <f>IF(ISNA(VLOOKUP(A218,Tables!$BO$22:$BP$24,2,FALSE)),"",VLOOKUP(A218,Tables!$BO$22:$BP$24,2,FALSE))</f>
        <v/>
      </c>
      <c r="F221" s="279"/>
      <c r="G221" s="280"/>
      <c r="I221" s="68"/>
      <c r="K221" s="305"/>
      <c r="L221" s="306"/>
      <c r="M221" s="350"/>
    </row>
    <row r="222" spans="1:13" x14ac:dyDescent="0.2">
      <c r="A222" s="33"/>
      <c r="B222" s="313"/>
      <c r="C222" s="314"/>
      <c r="D222" s="314"/>
      <c r="E222" s="314"/>
      <c r="F222" s="279"/>
      <c r="G222" s="280"/>
      <c r="I222" s="68"/>
      <c r="K222" s="305"/>
      <c r="L222" s="306"/>
      <c r="M222" s="350"/>
    </row>
    <row r="223" spans="1:13" ht="10.15" customHeight="1" x14ac:dyDescent="0.2">
      <c r="A223" s="33"/>
      <c r="B223" s="270"/>
      <c r="C223" s="271"/>
      <c r="D223" s="271"/>
      <c r="E223" s="271"/>
      <c r="F223" s="271"/>
      <c r="G223" s="272"/>
      <c r="I223" s="68"/>
      <c r="K223" s="295"/>
      <c r="L223" s="296"/>
      <c r="M223" s="296"/>
    </row>
    <row r="224" spans="1:13" s="20" customFormat="1" ht="15" customHeight="1" x14ac:dyDescent="0.2">
      <c r="B224" s="25"/>
      <c r="C224" s="22"/>
      <c r="D224" s="22"/>
      <c r="E224" s="23"/>
      <c r="F224" s="22"/>
      <c r="G224" s="24"/>
      <c r="I224" s="68"/>
      <c r="K224" s="81"/>
      <c r="L224" s="322" t="s">
        <v>343</v>
      </c>
      <c r="M224" s="322"/>
    </row>
    <row r="225" spans="1:13" ht="21" x14ac:dyDescent="0.2">
      <c r="B225" s="310" t="s">
        <v>220</v>
      </c>
      <c r="C225" s="310"/>
      <c r="D225" s="310"/>
      <c r="E225" s="310"/>
      <c r="F225" s="293" t="str">
        <f>IF(G226="","",IF(G226="Not Applicable","Not Applicable",VLOOKUP(G226,Tables!$N$1:$O$402,2,TRUE)))</f>
        <v/>
      </c>
      <c r="G225" s="293"/>
      <c r="I225" s="68"/>
      <c r="K225" s="275" t="s">
        <v>266</v>
      </c>
      <c r="L225" s="323" t="str">
        <f>IF(Tables!F16="Not Applicable-Not Applicable-Not Applicable-Not Applicable-Not Applicable","Not Applicable",IF(G229="Select Rating","",IF(G237="Select Rating","",IF(G245="Select Rating","",IF(G251="Select Rating","",IF(G257="Select Rating","",IF(ISERROR(AVERAGE(M228,M236,M244)),"",AVERAGE(M228,M236,M244))))))))</f>
        <v/>
      </c>
      <c r="M225" s="324"/>
    </row>
    <row r="226" spans="1:13" ht="50.25" customHeight="1" x14ac:dyDescent="0.2">
      <c r="B226" s="311" t="s">
        <v>239</v>
      </c>
      <c r="C226" s="311"/>
      <c r="D226" s="311"/>
      <c r="E226" s="311"/>
      <c r="F226" s="12" t="s">
        <v>264</v>
      </c>
      <c r="G226" s="13" t="str">
        <f>L225</f>
        <v/>
      </c>
      <c r="I226" s="68"/>
      <c r="K226" s="275"/>
      <c r="L226" s="323"/>
      <c r="M226" s="324"/>
    </row>
    <row r="227" spans="1:13" ht="15.75" x14ac:dyDescent="0.2">
      <c r="B227" s="14" t="s">
        <v>2</v>
      </c>
      <c r="C227" s="14" t="s">
        <v>102</v>
      </c>
      <c r="D227" s="14" t="s">
        <v>103</v>
      </c>
      <c r="E227" s="14" t="s">
        <v>104</v>
      </c>
      <c r="F227" s="14" t="s">
        <v>105</v>
      </c>
      <c r="G227" s="14" t="s">
        <v>101</v>
      </c>
      <c r="I227" s="68"/>
      <c r="K227" s="275"/>
      <c r="L227" s="323"/>
      <c r="M227" s="324"/>
    </row>
    <row r="228" spans="1:13" ht="36" customHeight="1" x14ac:dyDescent="0.2">
      <c r="A228" s="33" t="s">
        <v>648</v>
      </c>
      <c r="B228" s="294" t="s">
        <v>90</v>
      </c>
      <c r="C228" s="294"/>
      <c r="D228" s="294"/>
      <c r="E228" s="294"/>
      <c r="F228" s="294"/>
      <c r="G228" s="15" t="str">
        <f>IF(ISNA(VLOOKUP(M228,Tables!$N$1:$O$402,2,TRUE)),"",VLOOKUP(M228,Tables!$N$1:$O$402,2,TRUE))</f>
        <v/>
      </c>
      <c r="I228" s="68"/>
      <c r="K228" s="80" t="s">
        <v>106</v>
      </c>
      <c r="L228" s="79" t="s">
        <v>477</v>
      </c>
      <c r="M228" s="17" t="str">
        <f>IF(M229="","",IF(M229="Select Rating","",IF(ISERROR(AVERAGE(M229)),"",AVERAGE(M229))))</f>
        <v/>
      </c>
    </row>
    <row r="229" spans="1:13" ht="136.5" customHeight="1" x14ac:dyDescent="0.2">
      <c r="A229" s="33" t="s">
        <v>649</v>
      </c>
      <c r="B229" s="222" t="s">
        <v>541</v>
      </c>
      <c r="C229" s="215" t="s">
        <v>189</v>
      </c>
      <c r="D229" s="217" t="s">
        <v>57</v>
      </c>
      <c r="E229" s="217" t="s">
        <v>72</v>
      </c>
      <c r="F229" s="217" t="s">
        <v>73</v>
      </c>
      <c r="G229" s="18" t="s">
        <v>262</v>
      </c>
      <c r="I229" s="68"/>
      <c r="K229" s="290" t="s">
        <v>143</v>
      </c>
      <c r="L229" s="306"/>
      <c r="M229" s="351" t="str">
        <f>IF(G229="","",IF(G229="Not Applicable","Not Applicable",IF(G229="Select Rating","",IF(G229="Distinguished",4,IF(G229="Proficient",3,IF(G229="Basic",2,IF(G229="Unsatisfactory",1)))))))</f>
        <v/>
      </c>
    </row>
    <row r="230" spans="1:13" x14ac:dyDescent="0.2">
      <c r="A230" s="33"/>
      <c r="B230" s="175" t="s">
        <v>671</v>
      </c>
      <c r="C230" s="174" t="str">
        <f>IF(ISNA(VLOOKUP(A229,Tables!$BO$2:$BP$4,2,FALSE)),"",VLOOKUP(A229,Tables!$BO$2:$BP$4,2,FALSE))</f>
        <v/>
      </c>
      <c r="D230" s="175" t="s">
        <v>674</v>
      </c>
      <c r="E230" s="174" t="str">
        <f>IF(ISNA(VLOOKUP(A229,Tables!$BO$14:$BP$16,2,FALSE)),"",VLOOKUP(A229,Tables!$BO$14:$BP$16,2,FALSE))</f>
        <v/>
      </c>
      <c r="F230" s="277"/>
      <c r="G230" s="278"/>
      <c r="I230" s="68"/>
      <c r="K230" s="291"/>
      <c r="L230" s="306"/>
      <c r="M230" s="352"/>
    </row>
    <row r="231" spans="1:13" x14ac:dyDescent="0.2">
      <c r="A231" s="33"/>
      <c r="B231" s="175" t="s">
        <v>672</v>
      </c>
      <c r="C231" s="174" t="str">
        <f>IF(ISNA(VLOOKUP(A229,Tables!$BO$6:$BP$8,2,FALSE)),"",VLOOKUP(A229,Tables!$BO$6:$BP$8,2,FALSE))</f>
        <v/>
      </c>
      <c r="D231" s="175" t="s">
        <v>675</v>
      </c>
      <c r="E231" s="174" t="str">
        <f>IF(ISNA(VLOOKUP(A229,Tables!$BO$18:$BP$20,2,FALSE)),"",VLOOKUP(A229,Tables!$BO$18:$BP$20,2,FALSE))</f>
        <v/>
      </c>
      <c r="F231" s="279"/>
      <c r="G231" s="280"/>
      <c r="I231" s="68"/>
      <c r="K231" s="291"/>
      <c r="L231" s="306"/>
      <c r="M231" s="352"/>
    </row>
    <row r="232" spans="1:13" x14ac:dyDescent="0.2">
      <c r="A232" s="33"/>
      <c r="B232" s="175" t="s">
        <v>673</v>
      </c>
      <c r="C232" s="174" t="str">
        <f>IF(ISNA(VLOOKUP(A229,Tables!$BO$10:$BP$12,2,FALSE)),"",VLOOKUP(A229,Tables!$BO$10:$BP$12,2,FALSE))</f>
        <v/>
      </c>
      <c r="D232" s="175" t="s">
        <v>676</v>
      </c>
      <c r="E232" s="174" t="str">
        <f>IF(ISNA(VLOOKUP(A229,Tables!$BO$22:$BP$24,2,FALSE)),"",VLOOKUP(A229,Tables!$BO$22:$BP$24,2,FALSE))</f>
        <v/>
      </c>
      <c r="F232" s="279"/>
      <c r="G232" s="280"/>
      <c r="I232" s="68"/>
      <c r="K232" s="291"/>
      <c r="L232" s="306"/>
      <c r="M232" s="352"/>
    </row>
    <row r="233" spans="1:13" x14ac:dyDescent="0.2">
      <c r="A233" s="33"/>
      <c r="B233" s="313"/>
      <c r="C233" s="314"/>
      <c r="D233" s="314"/>
      <c r="E233" s="314"/>
      <c r="F233" s="279"/>
      <c r="G233" s="280"/>
      <c r="I233" s="68"/>
      <c r="K233" s="292"/>
      <c r="L233" s="306"/>
      <c r="M233" s="353"/>
    </row>
    <row r="234" spans="1:13" ht="10.15" customHeight="1" x14ac:dyDescent="0.2">
      <c r="A234" s="33"/>
      <c r="B234" s="270"/>
      <c r="C234" s="271"/>
      <c r="D234" s="271"/>
      <c r="E234" s="271"/>
      <c r="F234" s="271"/>
      <c r="G234" s="272"/>
      <c r="I234" s="68"/>
      <c r="K234" s="295"/>
      <c r="L234" s="296"/>
      <c r="M234" s="297"/>
    </row>
    <row r="235" spans="1:13" ht="15.75" x14ac:dyDescent="0.2">
      <c r="B235" s="14" t="s">
        <v>2</v>
      </c>
      <c r="C235" s="14" t="s">
        <v>102</v>
      </c>
      <c r="D235" s="14" t="s">
        <v>103</v>
      </c>
      <c r="E235" s="14" t="s">
        <v>104</v>
      </c>
      <c r="F235" s="14" t="s">
        <v>105</v>
      </c>
      <c r="G235" s="14" t="s">
        <v>101</v>
      </c>
      <c r="I235" s="68"/>
      <c r="K235" s="276"/>
      <c r="L235" s="276"/>
      <c r="M235" s="276"/>
    </row>
    <row r="236" spans="1:13" ht="36" customHeight="1" x14ac:dyDescent="0.2">
      <c r="A236" s="33" t="s">
        <v>650</v>
      </c>
      <c r="B236" s="354" t="s">
        <v>221</v>
      </c>
      <c r="C236" s="354"/>
      <c r="D236" s="354"/>
      <c r="E236" s="354"/>
      <c r="F236" s="354"/>
      <c r="G236" s="15" t="str">
        <f>IF(ISNA(VLOOKUP(M236,Tables!$N$1:$O$402,2,TRUE)),"",VLOOKUP(M236,Tables!$N$1:$O$402,2,TRUE))</f>
        <v/>
      </c>
      <c r="I236" s="68"/>
      <c r="K236" s="80" t="s">
        <v>106</v>
      </c>
      <c r="L236" s="79" t="s">
        <v>477</v>
      </c>
      <c r="M236" s="17" t="str">
        <f>IF(M237="","",IF(M237="Select Rating","",IF(ISERROR(AVERAGE(M237)),"",AVERAGE(M237))))</f>
        <v/>
      </c>
    </row>
    <row r="237" spans="1:13" ht="147" customHeight="1" x14ac:dyDescent="0.2">
      <c r="A237" s="33" t="s">
        <v>651</v>
      </c>
      <c r="B237" s="216" t="s">
        <v>542</v>
      </c>
      <c r="C237" s="217" t="s">
        <v>58</v>
      </c>
      <c r="D237" s="217" t="s">
        <v>144</v>
      </c>
      <c r="E237" s="217" t="s">
        <v>21</v>
      </c>
      <c r="F237" s="217" t="s">
        <v>38</v>
      </c>
      <c r="G237" s="18" t="s">
        <v>262</v>
      </c>
      <c r="I237" s="68"/>
      <c r="K237" s="290" t="s">
        <v>145</v>
      </c>
      <c r="L237" s="284"/>
      <c r="M237" s="287" t="str">
        <f>IF(G237="","",IF(G237="Not Applicable","Not Applicable",IF(G237="Select Rating","",IF(G237="Distinguished",4,IF(G237="Proficient",3,IF(G237="Basic",2,IF(G237="Unsatisfactory",1)))))))</f>
        <v/>
      </c>
    </row>
    <row r="238" spans="1:13" x14ac:dyDescent="0.2">
      <c r="A238" s="33"/>
      <c r="B238" s="175" t="s">
        <v>671</v>
      </c>
      <c r="C238" s="174" t="str">
        <f>IF(ISNA(VLOOKUP(A237,Tables!$BO$2:$BP$4,2,FALSE)),"",VLOOKUP(A237,Tables!$BO$2:$BP$4,2,FALSE))</f>
        <v/>
      </c>
      <c r="D238" s="175" t="s">
        <v>674</v>
      </c>
      <c r="E238" s="174" t="str">
        <f>IF(ISNA(VLOOKUP(A237,Tables!$BO$14:$BP$16,2,FALSE)),"",VLOOKUP(A237,Tables!$BO$14:$BP$16,2,FALSE))</f>
        <v/>
      </c>
      <c r="F238" s="277"/>
      <c r="G238" s="278"/>
      <c r="I238" s="68"/>
      <c r="K238" s="291"/>
      <c r="L238" s="285"/>
      <c r="M238" s="288"/>
    </row>
    <row r="239" spans="1:13" x14ac:dyDescent="0.2">
      <c r="A239" s="33"/>
      <c r="B239" s="175" t="s">
        <v>672</v>
      </c>
      <c r="C239" s="174" t="str">
        <f>IF(ISNA(VLOOKUP(A237,Tables!$BO$6:$BP$8,2,FALSE)),"",VLOOKUP(A237,Tables!$BO$6:$BP$8,2,FALSE))</f>
        <v/>
      </c>
      <c r="D239" s="175" t="s">
        <v>675</v>
      </c>
      <c r="E239" s="174" t="str">
        <f>IF(ISNA(VLOOKUP(A237,Tables!$BO$18:$BP$20,2,FALSE)),"",VLOOKUP(A237,Tables!$BO$18:$BP$20,2,FALSE))</f>
        <v/>
      </c>
      <c r="F239" s="279"/>
      <c r="G239" s="280"/>
      <c r="I239" s="68"/>
      <c r="K239" s="291"/>
      <c r="L239" s="285"/>
      <c r="M239" s="288"/>
    </row>
    <row r="240" spans="1:13" x14ac:dyDescent="0.2">
      <c r="A240" s="33"/>
      <c r="B240" s="175" t="s">
        <v>673</v>
      </c>
      <c r="C240" s="174" t="str">
        <f>IF(ISNA(VLOOKUP(A237,Tables!$BO$10:$BP$12,2,FALSE)),"",VLOOKUP(A237,Tables!$BO$10:$BP$12,2,FALSE))</f>
        <v/>
      </c>
      <c r="D240" s="175" t="s">
        <v>676</v>
      </c>
      <c r="E240" s="174" t="str">
        <f>IF(ISNA(VLOOKUP(A237,Tables!$BO$22:$BP$24,2,FALSE)),"",VLOOKUP(A237,Tables!$BO$22:$BP$24,2,FALSE))</f>
        <v/>
      </c>
      <c r="F240" s="279"/>
      <c r="G240" s="280"/>
      <c r="I240" s="68"/>
      <c r="K240" s="291"/>
      <c r="L240" s="285"/>
      <c r="M240" s="288"/>
    </row>
    <row r="241" spans="1:13" x14ac:dyDescent="0.2">
      <c r="A241" s="33"/>
      <c r="B241" s="313"/>
      <c r="C241" s="314"/>
      <c r="D241" s="314"/>
      <c r="E241" s="314"/>
      <c r="F241" s="279"/>
      <c r="G241" s="280"/>
      <c r="I241" s="68"/>
      <c r="K241" s="292"/>
      <c r="L241" s="286"/>
      <c r="M241" s="289"/>
    </row>
    <row r="242" spans="1:13" ht="10.15" customHeight="1" x14ac:dyDescent="0.2">
      <c r="A242" s="33"/>
      <c r="B242" s="270"/>
      <c r="C242" s="271"/>
      <c r="D242" s="271"/>
      <c r="E242" s="271"/>
      <c r="F242" s="271"/>
      <c r="G242" s="272"/>
      <c r="I242" s="68"/>
      <c r="K242" s="273"/>
      <c r="L242" s="273"/>
      <c r="M242" s="273"/>
    </row>
    <row r="243" spans="1:13" ht="15.75" x14ac:dyDescent="0.2">
      <c r="B243" s="14" t="s">
        <v>2</v>
      </c>
      <c r="C243" s="14" t="s">
        <v>102</v>
      </c>
      <c r="D243" s="14" t="s">
        <v>103</v>
      </c>
      <c r="E243" s="14" t="s">
        <v>104</v>
      </c>
      <c r="F243" s="14" t="s">
        <v>105</v>
      </c>
      <c r="G243" s="14" t="s">
        <v>101</v>
      </c>
      <c r="I243" s="68"/>
      <c r="K243" s="276"/>
      <c r="L243" s="276"/>
      <c r="M243" s="276"/>
    </row>
    <row r="244" spans="1:13" ht="36" customHeight="1" x14ac:dyDescent="0.2">
      <c r="A244" s="33" t="s">
        <v>652</v>
      </c>
      <c r="B244" s="294" t="s">
        <v>91</v>
      </c>
      <c r="C244" s="294"/>
      <c r="D244" s="294"/>
      <c r="E244" s="294"/>
      <c r="F244" s="294"/>
      <c r="G244" s="15" t="str">
        <f>IF(ISNA(VLOOKUP(M244,Tables!$N$1:$O$402,2,TRUE)),"",VLOOKUP(M244,Tables!$N$1:$O$402,2,TRUE))</f>
        <v/>
      </c>
      <c r="I244" s="68"/>
      <c r="K244" s="80" t="s">
        <v>106</v>
      </c>
      <c r="L244" s="79" t="s">
        <v>477</v>
      </c>
      <c r="M244" s="17" t="str">
        <f>IF(M245="","",IF(M245="Select Rating","",IF(M251="","",IF(M251="Select Rating","",IF(M257="","",IF(M257="Select Rating","",IF(ISERROR(AVERAGE(M245:M257)),"",AVERAGE(M245:M257))))))))</f>
        <v/>
      </c>
    </row>
    <row r="245" spans="1:13" ht="85.5" customHeight="1" x14ac:dyDescent="0.2">
      <c r="A245" s="33" t="s">
        <v>653</v>
      </c>
      <c r="B245" s="216" t="s">
        <v>543</v>
      </c>
      <c r="C245" s="215" t="s">
        <v>190</v>
      </c>
      <c r="D245" s="217" t="s">
        <v>59</v>
      </c>
      <c r="E245" s="217" t="s">
        <v>22</v>
      </c>
      <c r="F245" s="215" t="s">
        <v>191</v>
      </c>
      <c r="G245" s="18" t="s">
        <v>262</v>
      </c>
      <c r="I245" s="68"/>
      <c r="K245" s="290" t="s">
        <v>146</v>
      </c>
      <c r="L245" s="284"/>
      <c r="M245" s="287" t="str">
        <f>IF(G245="","",IF(G245="Not Applicable","Not Applicable",IF(G245="Select Rating","",IF(G245="Distinguished",4,IF(G245="Proficient",3,IF(G245="Basic",2,IF(G245="Unsatisfactory",1)))))))</f>
        <v/>
      </c>
    </row>
    <row r="246" spans="1:13" x14ac:dyDescent="0.2">
      <c r="A246" s="33"/>
      <c r="B246" s="175" t="s">
        <v>671</v>
      </c>
      <c r="C246" s="174" t="str">
        <f>IF(ISNA(VLOOKUP(A245,Tables!$BO$2:$BP$4,2,FALSE)),"",VLOOKUP(A245,Tables!$BO$2:$BP$4,2,FALSE))</f>
        <v/>
      </c>
      <c r="D246" s="175" t="s">
        <v>674</v>
      </c>
      <c r="E246" s="174" t="str">
        <f>IF(ISNA(VLOOKUP(A245,Tables!$BO$14:$BP$16,2,FALSE)),"",VLOOKUP(A245,Tables!$BO$14:$BP$16,2,FALSE))</f>
        <v/>
      </c>
      <c r="F246" s="277"/>
      <c r="G246" s="278"/>
      <c r="I246" s="68"/>
      <c r="K246" s="291"/>
      <c r="L246" s="285"/>
      <c r="M246" s="288"/>
    </row>
    <row r="247" spans="1:13" x14ac:dyDescent="0.2">
      <c r="A247" s="33"/>
      <c r="B247" s="175" t="s">
        <v>672</v>
      </c>
      <c r="C247" s="174" t="str">
        <f>IF(ISNA(VLOOKUP(A245,Tables!$BO$6:$BP$8,2,FALSE)),"",VLOOKUP(A245,Tables!$BO$6:$BP$8,2,FALSE))</f>
        <v/>
      </c>
      <c r="D247" s="175" t="s">
        <v>675</v>
      </c>
      <c r="E247" s="174" t="str">
        <f>IF(ISNA(VLOOKUP(A245,Tables!$BO$18:$BP$20,2,FALSE)),"",VLOOKUP(A245,Tables!$BO$18:$BP$20,2,FALSE))</f>
        <v/>
      </c>
      <c r="F247" s="279"/>
      <c r="G247" s="280"/>
      <c r="I247" s="68"/>
      <c r="K247" s="291"/>
      <c r="L247" s="285"/>
      <c r="M247" s="288"/>
    </row>
    <row r="248" spans="1:13" x14ac:dyDescent="0.2">
      <c r="A248" s="33"/>
      <c r="B248" s="175" t="s">
        <v>673</v>
      </c>
      <c r="C248" s="174" t="str">
        <f>IF(ISNA(VLOOKUP(A245,Tables!$BO$10:$BP$12,2,FALSE)),"",VLOOKUP(A245,Tables!$BO$10:$BP$12,2,FALSE))</f>
        <v/>
      </c>
      <c r="D248" s="175" t="s">
        <v>676</v>
      </c>
      <c r="E248" s="174" t="str">
        <f>IF(ISNA(VLOOKUP(A245,Tables!$BO$22:$BP$24,2,FALSE)),"",VLOOKUP(A245,Tables!$BO$22:$BP$24,2,FALSE))</f>
        <v/>
      </c>
      <c r="F248" s="279"/>
      <c r="G248" s="280"/>
      <c r="I248" s="68"/>
      <c r="K248" s="291"/>
      <c r="L248" s="285"/>
      <c r="M248" s="288"/>
    </row>
    <row r="249" spans="1:13" x14ac:dyDescent="0.2">
      <c r="A249" s="33"/>
      <c r="B249" s="313"/>
      <c r="C249" s="314"/>
      <c r="D249" s="314"/>
      <c r="E249" s="314"/>
      <c r="F249" s="279"/>
      <c r="G249" s="280"/>
      <c r="I249" s="68"/>
      <c r="K249" s="292"/>
      <c r="L249" s="286"/>
      <c r="M249" s="289"/>
    </row>
    <row r="250" spans="1:13" ht="10.15" customHeight="1" x14ac:dyDescent="0.2">
      <c r="A250" s="33"/>
      <c r="B250" s="270"/>
      <c r="C250" s="271"/>
      <c r="D250" s="271"/>
      <c r="E250" s="271"/>
      <c r="F250" s="271"/>
      <c r="G250" s="272"/>
      <c r="I250" s="68"/>
      <c r="K250" s="273"/>
      <c r="L250" s="273"/>
      <c r="M250" s="273"/>
    </row>
    <row r="251" spans="1:13" ht="137.25" customHeight="1" x14ac:dyDescent="0.2">
      <c r="A251" s="33" t="s">
        <v>654</v>
      </c>
      <c r="B251" s="216" t="s">
        <v>544</v>
      </c>
      <c r="C251" s="217" t="s">
        <v>74</v>
      </c>
      <c r="D251" s="217" t="s">
        <v>80</v>
      </c>
      <c r="E251" s="217" t="s">
        <v>60</v>
      </c>
      <c r="F251" s="215" t="s">
        <v>192</v>
      </c>
      <c r="G251" s="18" t="s">
        <v>262</v>
      </c>
      <c r="I251" s="68"/>
      <c r="K251" s="281" t="s">
        <v>193</v>
      </c>
      <c r="L251" s="284"/>
      <c r="M251" s="287" t="str">
        <f>IF(G251="","",IF(G251="Not Applicable","Not Applicable",IF(G251="Select Rating","",IF(G251="Distinguished",4,IF(G251="Proficient",3,IF(G251="Basic",2,IF(G251="Unsatisfactory",1)))))))</f>
        <v/>
      </c>
    </row>
    <row r="252" spans="1:13" x14ac:dyDescent="0.2">
      <c r="A252" s="33"/>
      <c r="B252" s="175" t="s">
        <v>671</v>
      </c>
      <c r="C252" s="174" t="str">
        <f>IF(ISNA(VLOOKUP(A251,Tables!$BO$2:$BP$4,2,FALSE)),"",VLOOKUP(A251,Tables!$BO$2:$BP$4,2,FALSE))</f>
        <v/>
      </c>
      <c r="D252" s="175" t="s">
        <v>674</v>
      </c>
      <c r="E252" s="174" t="str">
        <f>IF(ISNA(VLOOKUP(A251,Tables!$BO$14:$BP$16,2,FALSE)),"",VLOOKUP(A251,Tables!$BO$14:$BP$16,2,FALSE))</f>
        <v/>
      </c>
      <c r="F252" s="277"/>
      <c r="G252" s="278"/>
      <c r="I252" s="68"/>
      <c r="K252" s="282"/>
      <c r="L252" s="285"/>
      <c r="M252" s="288"/>
    </row>
    <row r="253" spans="1:13" x14ac:dyDescent="0.2">
      <c r="A253" s="33"/>
      <c r="B253" s="175" t="s">
        <v>672</v>
      </c>
      <c r="C253" s="174" t="str">
        <f>IF(ISNA(VLOOKUP(A251,Tables!$BO$6:$BP$8,2,FALSE)),"",VLOOKUP(A251,Tables!$BO$6:$BP$8,2,FALSE))</f>
        <v/>
      </c>
      <c r="D253" s="175" t="s">
        <v>675</v>
      </c>
      <c r="E253" s="174" t="str">
        <f>IF(ISNA(VLOOKUP(A251,Tables!$BO$18:$BP$20,2,FALSE)),"",VLOOKUP(A251,Tables!$BO$18:$BP$20,2,FALSE))</f>
        <v/>
      </c>
      <c r="F253" s="279"/>
      <c r="G253" s="280"/>
      <c r="I253" s="68"/>
      <c r="K253" s="282"/>
      <c r="L253" s="285"/>
      <c r="M253" s="288"/>
    </row>
    <row r="254" spans="1:13" x14ac:dyDescent="0.2">
      <c r="A254" s="33"/>
      <c r="B254" s="175" t="s">
        <v>673</v>
      </c>
      <c r="C254" s="174" t="str">
        <f>IF(ISNA(VLOOKUP(A251,Tables!$BO$10:$BP$12,2,FALSE)),"",VLOOKUP(A251,Tables!$BO$10:$BP$12,2,FALSE))</f>
        <v/>
      </c>
      <c r="D254" s="175" t="s">
        <v>676</v>
      </c>
      <c r="E254" s="174" t="str">
        <f>IF(ISNA(VLOOKUP(A251,Tables!$BO$22:$BP$24,2,FALSE)),"",VLOOKUP(A251,Tables!$BO$22:$BP$24,2,FALSE))</f>
        <v/>
      </c>
      <c r="F254" s="279"/>
      <c r="G254" s="280"/>
      <c r="I254" s="68"/>
      <c r="K254" s="282"/>
      <c r="L254" s="285"/>
      <c r="M254" s="288"/>
    </row>
    <row r="255" spans="1:13" ht="12.75" customHeight="1" x14ac:dyDescent="0.2">
      <c r="A255" s="33"/>
      <c r="B255" s="313"/>
      <c r="C255" s="314"/>
      <c r="D255" s="314"/>
      <c r="E255" s="314"/>
      <c r="F255" s="279"/>
      <c r="G255" s="280"/>
      <c r="I255" s="68"/>
      <c r="K255" s="283"/>
      <c r="L255" s="286"/>
      <c r="M255" s="289"/>
    </row>
    <row r="256" spans="1:13" ht="10.15" customHeight="1" x14ac:dyDescent="0.2">
      <c r="A256" s="33"/>
      <c r="B256" s="270"/>
      <c r="C256" s="271"/>
      <c r="D256" s="271"/>
      <c r="E256" s="271"/>
      <c r="F256" s="271"/>
      <c r="G256" s="272"/>
      <c r="I256" s="68"/>
      <c r="K256" s="274"/>
      <c r="L256" s="274"/>
      <c r="M256" s="274"/>
    </row>
    <row r="257" spans="1:13" ht="96" customHeight="1" x14ac:dyDescent="0.2">
      <c r="A257" s="33" t="s">
        <v>655</v>
      </c>
      <c r="B257" s="216" t="s">
        <v>545</v>
      </c>
      <c r="C257" s="217" t="s">
        <v>11</v>
      </c>
      <c r="D257" s="217" t="s">
        <v>81</v>
      </c>
      <c r="E257" s="215" t="s">
        <v>194</v>
      </c>
      <c r="F257" s="217" t="s">
        <v>61</v>
      </c>
      <c r="G257" s="18" t="s">
        <v>262</v>
      </c>
      <c r="I257" s="68"/>
      <c r="K257" s="290" t="s">
        <v>147</v>
      </c>
      <c r="L257" s="284"/>
      <c r="M257" s="287" t="str">
        <f>IF(G257="","",IF(G257="Not Applicable","Not Applicable",IF(G257="Select Rating","",IF(G257="Distinguished",4,IF(G257="Proficient",3,IF(G257="Basic",2,IF(G257="Unsatisfactory",1)))))))</f>
        <v/>
      </c>
    </row>
    <row r="258" spans="1:13" x14ac:dyDescent="0.2">
      <c r="A258" s="33"/>
      <c r="B258" s="175" t="s">
        <v>671</v>
      </c>
      <c r="C258" s="174" t="str">
        <f>IF(ISNA(VLOOKUP(A257,Tables!$BO$2:$BP$4,2,FALSE)),"",VLOOKUP(A257,Tables!$BO$2:$BP$4,2,FALSE))</f>
        <v/>
      </c>
      <c r="D258" s="175" t="s">
        <v>674</v>
      </c>
      <c r="E258" s="174" t="str">
        <f>IF(ISNA(VLOOKUP(A257,Tables!$BO$14:$BP$16,2,FALSE)),"",VLOOKUP(A257,Tables!$BO$14:$BP$16,2,FALSE))</f>
        <v/>
      </c>
      <c r="F258" s="277"/>
      <c r="G258" s="278"/>
      <c r="I258" s="68"/>
      <c r="K258" s="291"/>
      <c r="L258" s="285"/>
      <c r="M258" s="288"/>
    </row>
    <row r="259" spans="1:13" x14ac:dyDescent="0.2">
      <c r="A259" s="33"/>
      <c r="B259" s="175" t="s">
        <v>672</v>
      </c>
      <c r="C259" s="174" t="str">
        <f>IF(ISNA(VLOOKUP(A257,Tables!$BO$6:$BP$8,2,FALSE)),"",VLOOKUP(A257,Tables!$BO$6:$BP$8,2,FALSE))</f>
        <v/>
      </c>
      <c r="D259" s="175" t="s">
        <v>675</v>
      </c>
      <c r="E259" s="174" t="str">
        <f>IF(ISNA(VLOOKUP(A257,Tables!$BO$18:$BP$20,2,FALSE)),"",VLOOKUP(A257,Tables!$BO$18:$BP$20,2,FALSE))</f>
        <v/>
      </c>
      <c r="F259" s="279"/>
      <c r="G259" s="280"/>
      <c r="I259" s="68"/>
      <c r="K259" s="291"/>
      <c r="L259" s="285"/>
      <c r="M259" s="288"/>
    </row>
    <row r="260" spans="1:13" x14ac:dyDescent="0.2">
      <c r="A260" s="33"/>
      <c r="B260" s="175" t="s">
        <v>673</v>
      </c>
      <c r="C260" s="174" t="str">
        <f>IF(ISNA(VLOOKUP(A257,Tables!$BO$10:$BP$12,2,FALSE)),"",VLOOKUP(A257,Tables!$BO$10:$BP$12,2,FALSE))</f>
        <v/>
      </c>
      <c r="D260" s="175" t="s">
        <v>676</v>
      </c>
      <c r="E260" s="174" t="str">
        <f>IF(ISNA(VLOOKUP(A257,Tables!$BO$22:$BP$24,2,FALSE)),"",VLOOKUP(A257,Tables!$BO$22:$BP$24,2,FALSE))</f>
        <v/>
      </c>
      <c r="F260" s="279"/>
      <c r="G260" s="280"/>
      <c r="I260" s="68"/>
      <c r="K260" s="291"/>
      <c r="L260" s="285"/>
      <c r="M260" s="288"/>
    </row>
    <row r="261" spans="1:13" x14ac:dyDescent="0.2">
      <c r="A261" s="33"/>
      <c r="B261" s="313"/>
      <c r="C261" s="314"/>
      <c r="D261" s="314"/>
      <c r="E261" s="314"/>
      <c r="F261" s="279"/>
      <c r="G261" s="280"/>
      <c r="I261" s="68"/>
      <c r="K261" s="292"/>
      <c r="L261" s="286"/>
      <c r="M261" s="289"/>
    </row>
    <row r="262" spans="1:13" ht="10.15" customHeight="1" x14ac:dyDescent="0.2">
      <c r="A262" s="33"/>
      <c r="B262" s="270"/>
      <c r="C262" s="271"/>
      <c r="D262" s="271"/>
      <c r="E262" s="271"/>
      <c r="F262" s="271"/>
      <c r="G262" s="272"/>
      <c r="I262" s="68"/>
      <c r="K262" s="273"/>
      <c r="L262" s="273"/>
      <c r="M262" s="273"/>
    </row>
    <row r="263" spans="1:13" s="20" customFormat="1" ht="12.75" customHeight="1" x14ac:dyDescent="0.2">
      <c r="B263" s="21"/>
      <c r="C263" s="22"/>
      <c r="D263" s="22"/>
      <c r="E263" s="23"/>
      <c r="F263" s="22"/>
      <c r="G263" s="24"/>
      <c r="I263" s="68"/>
      <c r="K263" s="176"/>
      <c r="L263" s="322" t="s">
        <v>343</v>
      </c>
      <c r="M263" s="322"/>
    </row>
    <row r="264" spans="1:13" ht="21" x14ac:dyDescent="0.2">
      <c r="B264" s="310" t="s">
        <v>222</v>
      </c>
      <c r="C264" s="310"/>
      <c r="D264" s="310"/>
      <c r="E264" s="310"/>
      <c r="F264" s="293" t="str">
        <f>IF(G265="","",IF(G265="Not Applicable","Not Applicable",VLOOKUP(G265,Tables!$N$1:$O$402,2,TRUE)))</f>
        <v/>
      </c>
      <c r="G264" s="293"/>
      <c r="I264" s="68"/>
      <c r="K264" s="275" t="s">
        <v>266</v>
      </c>
      <c r="L264" s="323" t="str">
        <f>IF(Tables!F17="Not Applicable-Not Applicable-Not Applicable-Not Applicable-Not Applicable-Not Applicable","Not Applicable",IF(G268="Select Rating","",IF(G274="Select Rating","",IF(G282="Select Rating","",IF(G288="Select Rating","",IF(G296="Select Rating","",IF(G302="Select Rating","",IF(ISERROR(AVERAGE(M267,M281,M295)),"",AVERAGE(M267,M281,M295)))))))))</f>
        <v/>
      </c>
      <c r="M264" s="324"/>
    </row>
    <row r="265" spans="1:13" ht="50.25" customHeight="1" x14ac:dyDescent="0.2">
      <c r="B265" s="311" t="s">
        <v>480</v>
      </c>
      <c r="C265" s="311"/>
      <c r="D265" s="311"/>
      <c r="E265" s="311"/>
      <c r="F265" s="12" t="s">
        <v>264</v>
      </c>
      <c r="G265" s="13" t="str">
        <f>L264</f>
        <v/>
      </c>
      <c r="I265" s="68"/>
      <c r="K265" s="275"/>
      <c r="L265" s="323"/>
      <c r="M265" s="324"/>
    </row>
    <row r="266" spans="1:13" ht="15.75" x14ac:dyDescent="0.2">
      <c r="B266" s="14" t="s">
        <v>2</v>
      </c>
      <c r="C266" s="14" t="s">
        <v>102</v>
      </c>
      <c r="D266" s="14" t="s">
        <v>103</v>
      </c>
      <c r="E266" s="14" t="s">
        <v>104</v>
      </c>
      <c r="F266" s="14" t="s">
        <v>105</v>
      </c>
      <c r="G266" s="14" t="s">
        <v>101</v>
      </c>
      <c r="I266" s="68"/>
      <c r="K266" s="275"/>
      <c r="L266" s="323"/>
      <c r="M266" s="324"/>
    </row>
    <row r="267" spans="1:13" ht="36" customHeight="1" x14ac:dyDescent="0.2">
      <c r="A267" s="33" t="s">
        <v>656</v>
      </c>
      <c r="B267" s="294" t="s">
        <v>260</v>
      </c>
      <c r="C267" s="294"/>
      <c r="D267" s="294"/>
      <c r="E267" s="294"/>
      <c r="F267" s="294"/>
      <c r="G267" s="15" t="str">
        <f>IF(ISNA(VLOOKUP(M267,Tables!$N$1:$O$402,2,TRUE)),"",VLOOKUP(M267,Tables!$N$1:$O$402,2,TRUE))</f>
        <v/>
      </c>
      <c r="I267" s="68"/>
      <c r="K267" s="80" t="s">
        <v>106</v>
      </c>
      <c r="L267" s="79" t="s">
        <v>477</v>
      </c>
      <c r="M267" s="17" t="str">
        <f>IF(M268="","",IF(M268="Select Rating","",IF(M274="","",IF(M274="Select Rating","",IF(ISERROR(AVERAGE(M268:M274)),"",AVERAGE(M268:M274))))))</f>
        <v/>
      </c>
    </row>
    <row r="268" spans="1:13" ht="178.5" x14ac:dyDescent="0.2">
      <c r="A268" s="33" t="s">
        <v>657</v>
      </c>
      <c r="B268" s="216" t="s">
        <v>238</v>
      </c>
      <c r="C268" s="217" t="s">
        <v>12</v>
      </c>
      <c r="D268" s="217" t="s">
        <v>62</v>
      </c>
      <c r="E268" s="217" t="s">
        <v>23</v>
      </c>
      <c r="F268" s="217" t="s">
        <v>75</v>
      </c>
      <c r="G268" s="18" t="s">
        <v>262</v>
      </c>
      <c r="I268" s="68"/>
      <c r="K268" s="281" t="s">
        <v>195</v>
      </c>
      <c r="L268" s="284"/>
      <c r="M268" s="287" t="str">
        <f>IF(G268="","",IF(G268="Not Applicable","Not Applicable",IF(G268="Select Rating","",IF(G268="Distinguished",4,IF(G268="Proficient",3,IF(G268="Basic",2,IF(G268="Unsatisfactory",1)))))))</f>
        <v/>
      </c>
    </row>
    <row r="269" spans="1:13" x14ac:dyDescent="0.2">
      <c r="A269" s="33"/>
      <c r="B269" s="175" t="s">
        <v>671</v>
      </c>
      <c r="C269" s="174" t="str">
        <f>IF(ISNA(VLOOKUP(A268,Tables!$BO$2:$BP$4,2,FALSE)),"",VLOOKUP(A268,Tables!$BO$2:$BP$4,2,FALSE))</f>
        <v/>
      </c>
      <c r="D269" s="175" t="s">
        <v>674</v>
      </c>
      <c r="E269" s="174" t="str">
        <f>IF(ISNA(VLOOKUP(A268,Tables!$BO$14:$BP$16,2,FALSE)),"",VLOOKUP(A268,Tables!$BO$14:$BP$16,2,FALSE))</f>
        <v/>
      </c>
      <c r="F269" s="277"/>
      <c r="G269" s="278"/>
      <c r="I269" s="68"/>
      <c r="K269" s="282"/>
      <c r="L269" s="285"/>
      <c r="M269" s="288"/>
    </row>
    <row r="270" spans="1:13" x14ac:dyDescent="0.2">
      <c r="A270" s="33"/>
      <c r="B270" s="175" t="s">
        <v>672</v>
      </c>
      <c r="C270" s="174" t="str">
        <f>IF(ISNA(VLOOKUP(A268,Tables!$BO$6:$BP$8,2,FALSE)),"",VLOOKUP(A268,Tables!$BO$6:$BP$8,2,FALSE))</f>
        <v/>
      </c>
      <c r="D270" s="175" t="s">
        <v>675</v>
      </c>
      <c r="E270" s="174" t="str">
        <f>IF(ISNA(VLOOKUP(A268,Tables!$BO$18:$BP$20,2,FALSE)),"",VLOOKUP(A268,Tables!$BO$18:$BP$20,2,FALSE))</f>
        <v/>
      </c>
      <c r="F270" s="279"/>
      <c r="G270" s="280"/>
      <c r="I270" s="68"/>
      <c r="K270" s="282"/>
      <c r="L270" s="285"/>
      <c r="M270" s="288"/>
    </row>
    <row r="271" spans="1:13" x14ac:dyDescent="0.2">
      <c r="A271" s="33"/>
      <c r="B271" s="175" t="s">
        <v>673</v>
      </c>
      <c r="C271" s="174" t="str">
        <f>IF(ISNA(VLOOKUP(A268,Tables!$BO$10:$BP$12,2,FALSE)),"",VLOOKUP(A268,Tables!$BO$10:$BP$12,2,FALSE))</f>
        <v/>
      </c>
      <c r="D271" s="175" t="s">
        <v>676</v>
      </c>
      <c r="E271" s="174" t="str">
        <f>IF(ISNA(VLOOKUP(A268,Tables!$BO$22:$BP$24,2,FALSE)),"",VLOOKUP(A268,Tables!$BO$22:$BP$24,2,FALSE))</f>
        <v/>
      </c>
      <c r="F271" s="279"/>
      <c r="G271" s="280"/>
      <c r="I271" s="68"/>
      <c r="K271" s="282"/>
      <c r="L271" s="285"/>
      <c r="M271" s="288"/>
    </row>
    <row r="272" spans="1:13" x14ac:dyDescent="0.2">
      <c r="A272" s="33"/>
      <c r="B272" s="313"/>
      <c r="C272" s="314"/>
      <c r="D272" s="314"/>
      <c r="E272" s="314"/>
      <c r="F272" s="279"/>
      <c r="G272" s="280"/>
      <c r="I272" s="68"/>
      <c r="K272" s="283"/>
      <c r="L272" s="286"/>
      <c r="M272" s="289"/>
    </row>
    <row r="273" spans="1:13" ht="10.15" customHeight="1" x14ac:dyDescent="0.2">
      <c r="A273" s="33"/>
      <c r="B273" s="270"/>
      <c r="C273" s="271"/>
      <c r="D273" s="271"/>
      <c r="E273" s="271"/>
      <c r="F273" s="271"/>
      <c r="G273" s="272"/>
      <c r="I273" s="68"/>
      <c r="K273" s="274"/>
      <c r="L273" s="274"/>
      <c r="M273" s="274"/>
    </row>
    <row r="274" spans="1:13" ht="150" customHeight="1" x14ac:dyDescent="0.2">
      <c r="A274" s="33" t="s">
        <v>658</v>
      </c>
      <c r="B274" s="216" t="s">
        <v>546</v>
      </c>
      <c r="C274" s="215" t="s">
        <v>196</v>
      </c>
      <c r="D274" s="217" t="s">
        <v>15</v>
      </c>
      <c r="E274" s="215" t="s">
        <v>197</v>
      </c>
      <c r="F274" s="215" t="s">
        <v>198</v>
      </c>
      <c r="G274" s="18" t="s">
        <v>262</v>
      </c>
      <c r="I274" s="68"/>
      <c r="K274" s="281" t="s">
        <v>199</v>
      </c>
      <c r="L274" s="284"/>
      <c r="M274" s="287" t="str">
        <f>IF(G274="","",IF(G274="Not Applicable","Not Applicable",IF(G274="Select Rating","",IF(G274="Distinguished",4,IF(G274="Proficient",3,IF(G274="Basic",2,IF(G274="Unsatisfactory",1)))))))</f>
        <v/>
      </c>
    </row>
    <row r="275" spans="1:13" x14ac:dyDescent="0.2">
      <c r="A275" s="33"/>
      <c r="B275" s="175" t="s">
        <v>671</v>
      </c>
      <c r="C275" s="174" t="str">
        <f>IF(ISNA(VLOOKUP(A274,Tables!$BO$2:$BP$4,2,FALSE)),"",VLOOKUP(A274,Tables!$BO$2:$BP$4,2,FALSE))</f>
        <v/>
      </c>
      <c r="D275" s="175" t="s">
        <v>674</v>
      </c>
      <c r="E275" s="174" t="str">
        <f>IF(ISNA(VLOOKUP(A274,Tables!$BO$14:$BP$16,2,FALSE)),"",VLOOKUP(A274,Tables!$BO$14:$BP$16,2,FALSE))</f>
        <v/>
      </c>
      <c r="F275" s="277"/>
      <c r="G275" s="278"/>
      <c r="I275" s="68"/>
      <c r="K275" s="282"/>
      <c r="L275" s="285"/>
      <c r="M275" s="288"/>
    </row>
    <row r="276" spans="1:13" x14ac:dyDescent="0.2">
      <c r="A276" s="33"/>
      <c r="B276" s="175" t="s">
        <v>672</v>
      </c>
      <c r="C276" s="174" t="str">
        <f>IF(ISNA(VLOOKUP(A274,Tables!$BO$6:$BP$8,2,FALSE)),"",VLOOKUP(A274,Tables!$BO$6:$BP$8,2,FALSE))</f>
        <v/>
      </c>
      <c r="D276" s="175" t="s">
        <v>675</v>
      </c>
      <c r="E276" s="174" t="str">
        <f>IF(ISNA(VLOOKUP(A274,Tables!$BO$18:$BP$20,2,FALSE)),"",VLOOKUP(A274,Tables!$BO$18:$BP$20,2,FALSE))</f>
        <v/>
      </c>
      <c r="F276" s="279"/>
      <c r="G276" s="280"/>
      <c r="I276" s="68"/>
      <c r="K276" s="282"/>
      <c r="L276" s="285"/>
      <c r="M276" s="288"/>
    </row>
    <row r="277" spans="1:13" x14ac:dyDescent="0.2">
      <c r="A277" s="33"/>
      <c r="B277" s="175" t="s">
        <v>673</v>
      </c>
      <c r="C277" s="174" t="str">
        <f>IF(ISNA(VLOOKUP(A274,Tables!$BO$10:$BP$12,2,FALSE)),"",VLOOKUP(A274,Tables!$BO$10:$BP$12,2,FALSE))</f>
        <v/>
      </c>
      <c r="D277" s="175" t="s">
        <v>676</v>
      </c>
      <c r="E277" s="174" t="str">
        <f>IF(ISNA(VLOOKUP(A274,Tables!$BO$22:$BP$24,2,FALSE)),"",VLOOKUP(A274,Tables!$BO$22:$BP$24,2,FALSE))</f>
        <v/>
      </c>
      <c r="F277" s="279"/>
      <c r="G277" s="280"/>
      <c r="I277" s="68"/>
      <c r="K277" s="282"/>
      <c r="L277" s="285"/>
      <c r="M277" s="288"/>
    </row>
    <row r="278" spans="1:13" x14ac:dyDescent="0.2">
      <c r="A278" s="33"/>
      <c r="B278" s="313"/>
      <c r="C278" s="314"/>
      <c r="D278" s="314"/>
      <c r="E278" s="314"/>
      <c r="F278" s="279"/>
      <c r="G278" s="280"/>
      <c r="I278" s="68"/>
      <c r="K278" s="283"/>
      <c r="L278" s="286"/>
      <c r="M278" s="289"/>
    </row>
    <row r="279" spans="1:13" ht="10.15" customHeight="1" x14ac:dyDescent="0.2">
      <c r="A279" s="33"/>
      <c r="B279" s="270"/>
      <c r="C279" s="271"/>
      <c r="D279" s="271"/>
      <c r="E279" s="271"/>
      <c r="F279" s="271"/>
      <c r="G279" s="272"/>
      <c r="I279" s="68"/>
      <c r="K279" s="274"/>
      <c r="L279" s="274"/>
      <c r="M279" s="274"/>
    </row>
    <row r="280" spans="1:13" ht="15.75" x14ac:dyDescent="0.2">
      <c r="B280" s="14" t="s">
        <v>2</v>
      </c>
      <c r="C280" s="14" t="s">
        <v>102</v>
      </c>
      <c r="D280" s="14" t="s">
        <v>103</v>
      </c>
      <c r="E280" s="14" t="s">
        <v>104</v>
      </c>
      <c r="F280" s="14" t="s">
        <v>105</v>
      </c>
      <c r="G280" s="14" t="s">
        <v>101</v>
      </c>
      <c r="I280" s="68"/>
      <c r="K280" s="276"/>
      <c r="L280" s="276"/>
      <c r="M280" s="276"/>
    </row>
    <row r="281" spans="1:13" ht="36" customHeight="1" x14ac:dyDescent="0.2">
      <c r="A281" s="33" t="s">
        <v>659</v>
      </c>
      <c r="B281" s="294" t="s">
        <v>261</v>
      </c>
      <c r="C281" s="294"/>
      <c r="D281" s="294"/>
      <c r="E281" s="294"/>
      <c r="F281" s="294"/>
      <c r="G281" s="15" t="str">
        <f>IF(ISNA(VLOOKUP(M281,Tables!$N$1:$O$402,2,TRUE)),"",VLOOKUP(M281,Tables!$N$1:$O$402,2,TRUE))</f>
        <v/>
      </c>
      <c r="I281" s="68"/>
      <c r="K281" s="80" t="s">
        <v>106</v>
      </c>
      <c r="L281" s="16" t="s">
        <v>477</v>
      </c>
      <c r="M281" s="17" t="str">
        <f>IF(M282="","",IF(M282="Select Rating","",IF(M288="","",IF(M288="Select Rating","",IF(ISERROR(AVERAGE(M282:M288)),"",AVERAGE(M282:M288))))))</f>
        <v/>
      </c>
    </row>
    <row r="282" spans="1:13" ht="153" x14ac:dyDescent="0.2">
      <c r="A282" s="33" t="s">
        <v>660</v>
      </c>
      <c r="B282" s="216" t="s">
        <v>547</v>
      </c>
      <c r="C282" s="217" t="s">
        <v>148</v>
      </c>
      <c r="D282" s="215" t="s">
        <v>200</v>
      </c>
      <c r="E282" s="215" t="s">
        <v>201</v>
      </c>
      <c r="F282" s="215" t="s">
        <v>202</v>
      </c>
      <c r="G282" s="18" t="s">
        <v>262</v>
      </c>
      <c r="I282" s="68"/>
      <c r="K282" s="290" t="s">
        <v>149</v>
      </c>
      <c r="L282" s="284"/>
      <c r="M282" s="287" t="str">
        <f>IF(G282="","",IF(G282="Not Applicable","Not Applicable",IF(G282="Select Rating","",IF(G282="Distinguished",4,IF(G282="Proficient",3,IF(G282="Basic",2,IF(G282="Unsatisfactory",1)))))))</f>
        <v/>
      </c>
    </row>
    <row r="283" spans="1:13" x14ac:dyDescent="0.2">
      <c r="A283" s="33"/>
      <c r="B283" s="175" t="s">
        <v>671</v>
      </c>
      <c r="C283" s="174" t="str">
        <f>IF(ISNA(VLOOKUP(A282,Tables!$BO$2:$BP$4,2,FALSE)),"",VLOOKUP(A282,Tables!$BO$2:$BP$4,2,FALSE))</f>
        <v/>
      </c>
      <c r="D283" s="175" t="s">
        <v>674</v>
      </c>
      <c r="E283" s="174" t="str">
        <f>IF(ISNA(VLOOKUP(A282,Tables!$BO$14:$BP$16,2,FALSE)),"",VLOOKUP(A282,Tables!$BO$14:$BP$16,2,FALSE))</f>
        <v/>
      </c>
      <c r="F283" s="277"/>
      <c r="G283" s="278"/>
      <c r="I283" s="68"/>
      <c r="K283" s="291"/>
      <c r="L283" s="285"/>
      <c r="M283" s="288"/>
    </row>
    <row r="284" spans="1:13" x14ac:dyDescent="0.2">
      <c r="A284" s="33"/>
      <c r="B284" s="175" t="s">
        <v>672</v>
      </c>
      <c r="C284" s="174" t="str">
        <f>IF(ISNA(VLOOKUP(A282,Tables!$BO$6:$BP$8,2,FALSE)),"",VLOOKUP(A282,Tables!$BO$6:$BP$8,2,FALSE))</f>
        <v/>
      </c>
      <c r="D284" s="175" t="s">
        <v>675</v>
      </c>
      <c r="E284" s="174" t="str">
        <f>IF(ISNA(VLOOKUP(A282,Tables!$BO$18:$BP$20,2,FALSE)),"",VLOOKUP(A282,Tables!$BO$18:$BP$20,2,FALSE))</f>
        <v/>
      </c>
      <c r="F284" s="279"/>
      <c r="G284" s="280"/>
      <c r="I284" s="68"/>
      <c r="K284" s="291"/>
      <c r="L284" s="285"/>
      <c r="M284" s="288"/>
    </row>
    <row r="285" spans="1:13" x14ac:dyDescent="0.2">
      <c r="A285" s="33"/>
      <c r="B285" s="175" t="s">
        <v>673</v>
      </c>
      <c r="C285" s="174" t="str">
        <f>IF(ISNA(VLOOKUP(A282,Tables!$BO$10:$BP$12,2,FALSE)),"",VLOOKUP(A282,Tables!$BO$10:$BP$12,2,FALSE))</f>
        <v/>
      </c>
      <c r="D285" s="175" t="s">
        <v>676</v>
      </c>
      <c r="E285" s="174" t="str">
        <f>IF(ISNA(VLOOKUP(A282,Tables!$BO$22:$BP$24,2,FALSE)),"",VLOOKUP(A282,Tables!$BO$22:$BP$24,2,FALSE))</f>
        <v/>
      </c>
      <c r="F285" s="279"/>
      <c r="G285" s="280"/>
      <c r="I285" s="68"/>
      <c r="K285" s="291"/>
      <c r="L285" s="285"/>
      <c r="M285" s="288"/>
    </row>
    <row r="286" spans="1:13" x14ac:dyDescent="0.2">
      <c r="A286" s="33"/>
      <c r="B286" s="313"/>
      <c r="C286" s="314"/>
      <c r="D286" s="314"/>
      <c r="E286" s="314"/>
      <c r="F286" s="279"/>
      <c r="G286" s="280"/>
      <c r="I286" s="68"/>
      <c r="K286" s="292"/>
      <c r="L286" s="286"/>
      <c r="M286" s="289"/>
    </row>
    <row r="287" spans="1:13" ht="10.15" customHeight="1" x14ac:dyDescent="0.2">
      <c r="A287" s="33"/>
      <c r="B287" s="270"/>
      <c r="C287" s="271"/>
      <c r="D287" s="271"/>
      <c r="E287" s="271"/>
      <c r="F287" s="271"/>
      <c r="G287" s="272"/>
      <c r="I287" s="68"/>
      <c r="K287" s="273"/>
      <c r="L287" s="273"/>
      <c r="M287" s="273"/>
    </row>
    <row r="288" spans="1:13" ht="174.75" customHeight="1" x14ac:dyDescent="0.2">
      <c r="A288" s="33" t="s">
        <v>661</v>
      </c>
      <c r="B288" s="216" t="s">
        <v>548</v>
      </c>
      <c r="C288" s="215" t="s">
        <v>203</v>
      </c>
      <c r="D288" s="217" t="s">
        <v>150</v>
      </c>
      <c r="E288" s="217" t="s">
        <v>24</v>
      </c>
      <c r="F288" s="217" t="s">
        <v>76</v>
      </c>
      <c r="G288" s="18" t="s">
        <v>262</v>
      </c>
      <c r="I288" s="68"/>
      <c r="K288" s="290" t="s">
        <v>151</v>
      </c>
      <c r="L288" s="284"/>
      <c r="M288" s="287" t="str">
        <f>IF(G288="","",IF(G288="Not Applicable","Not Applicable",IF(G288="Select Rating","",IF(G288="Distinguished",4,IF(G288="Proficient",3,IF(G288="Basic",2,IF(G288="Unsatisfactory",1)))))))</f>
        <v/>
      </c>
    </row>
    <row r="289" spans="1:13" x14ac:dyDescent="0.2">
      <c r="A289" s="33"/>
      <c r="B289" s="175" t="s">
        <v>671</v>
      </c>
      <c r="C289" s="174" t="str">
        <f>IF(ISNA(VLOOKUP(A288,Tables!$BO$2:$BP$4,2,FALSE)),"",VLOOKUP(A288,Tables!$BO$2:$BP$4,2,FALSE))</f>
        <v/>
      </c>
      <c r="D289" s="175" t="s">
        <v>674</v>
      </c>
      <c r="E289" s="174" t="str">
        <f>IF(ISNA(VLOOKUP(A288,Tables!$BO$14:$BP$16,2,FALSE)),"",VLOOKUP(A288,Tables!$BO$14:$BP$16,2,FALSE))</f>
        <v/>
      </c>
      <c r="F289" s="277"/>
      <c r="G289" s="278"/>
      <c r="I289" s="68"/>
      <c r="K289" s="291"/>
      <c r="L289" s="285"/>
      <c r="M289" s="288"/>
    </row>
    <row r="290" spans="1:13" x14ac:dyDescent="0.2">
      <c r="A290" s="33"/>
      <c r="B290" s="175" t="s">
        <v>672</v>
      </c>
      <c r="C290" s="174" t="str">
        <f>IF(ISNA(VLOOKUP(A288,Tables!$BO$6:$BP$8,2,FALSE)),"",VLOOKUP(A288,Tables!$BO$6:$BP$8,2,FALSE))</f>
        <v/>
      </c>
      <c r="D290" s="175" t="s">
        <v>675</v>
      </c>
      <c r="E290" s="174" t="str">
        <f>IF(ISNA(VLOOKUP(A288,Tables!$BO$18:$BP$20,2,FALSE)),"",VLOOKUP(A288,Tables!$BO$18:$BP$20,2,FALSE))</f>
        <v/>
      </c>
      <c r="F290" s="279"/>
      <c r="G290" s="280"/>
      <c r="I290" s="68"/>
      <c r="K290" s="291"/>
      <c r="L290" s="285"/>
      <c r="M290" s="288"/>
    </row>
    <row r="291" spans="1:13" x14ac:dyDescent="0.2">
      <c r="A291" s="33"/>
      <c r="B291" s="175" t="s">
        <v>673</v>
      </c>
      <c r="C291" s="174" t="str">
        <f>IF(ISNA(VLOOKUP(A288,Tables!$BO$10:$BP$12,2,FALSE)),"",VLOOKUP(A288,Tables!$BO$10:$BP$12,2,FALSE))</f>
        <v/>
      </c>
      <c r="D291" s="175" t="s">
        <v>676</v>
      </c>
      <c r="E291" s="174" t="str">
        <f>IF(ISNA(VLOOKUP(A288,Tables!$BO$22:$BP$24,2,FALSE)),"",VLOOKUP(A288,Tables!$BO$22:$BP$24,2,FALSE))</f>
        <v/>
      </c>
      <c r="F291" s="279"/>
      <c r="G291" s="280"/>
      <c r="I291" s="68"/>
      <c r="K291" s="291"/>
      <c r="L291" s="285"/>
      <c r="M291" s="288"/>
    </row>
    <row r="292" spans="1:13" x14ac:dyDescent="0.2">
      <c r="A292" s="33"/>
      <c r="B292" s="313"/>
      <c r="C292" s="314"/>
      <c r="D292" s="314"/>
      <c r="E292" s="314"/>
      <c r="F292" s="279"/>
      <c r="G292" s="280"/>
      <c r="I292" s="68"/>
      <c r="K292" s="292"/>
      <c r="L292" s="286"/>
      <c r="M292" s="289"/>
    </row>
    <row r="293" spans="1:13" ht="10.15" customHeight="1" x14ac:dyDescent="0.2">
      <c r="A293" s="33"/>
      <c r="B293" s="270"/>
      <c r="C293" s="271"/>
      <c r="D293" s="271"/>
      <c r="E293" s="271"/>
      <c r="F293" s="271"/>
      <c r="G293" s="272"/>
      <c r="I293" s="68"/>
      <c r="K293" s="273"/>
      <c r="L293" s="273"/>
      <c r="M293" s="273"/>
    </row>
    <row r="294" spans="1:13" ht="15.75" x14ac:dyDescent="0.2">
      <c r="B294" s="14" t="s">
        <v>2</v>
      </c>
      <c r="C294" s="14" t="s">
        <v>102</v>
      </c>
      <c r="D294" s="14" t="s">
        <v>103</v>
      </c>
      <c r="E294" s="14" t="s">
        <v>104</v>
      </c>
      <c r="F294" s="14" t="s">
        <v>105</v>
      </c>
      <c r="G294" s="14" t="s">
        <v>101</v>
      </c>
      <c r="I294" s="68"/>
      <c r="K294" s="276"/>
      <c r="L294" s="276"/>
      <c r="M294" s="276"/>
    </row>
    <row r="295" spans="1:13" ht="36" customHeight="1" x14ac:dyDescent="0.2">
      <c r="A295" s="33" t="s">
        <v>662</v>
      </c>
      <c r="B295" s="294" t="s">
        <v>92</v>
      </c>
      <c r="C295" s="294"/>
      <c r="D295" s="294"/>
      <c r="E295" s="294"/>
      <c r="F295" s="294"/>
      <c r="G295" s="15" t="str">
        <f>IF(ISNA(VLOOKUP(M295,Tables!$N$1:$O$402,2,TRUE)),"",VLOOKUP(M295,Tables!$N$1:$O$402,2,TRUE))</f>
        <v/>
      </c>
      <c r="I295" s="68"/>
      <c r="K295" s="80" t="s">
        <v>106</v>
      </c>
      <c r="L295" s="16" t="s">
        <v>477</v>
      </c>
      <c r="M295" s="17" t="str">
        <f>IF(M296="","",IF(M296="Select Rating","",IF(M302="","",IF(M302="Select Rating","",IF(ISERROR(AVERAGE(M296:M302)),"",AVERAGE(M296:M302))))))</f>
        <v/>
      </c>
    </row>
    <row r="296" spans="1:13" ht="249.75" customHeight="1" x14ac:dyDescent="0.2">
      <c r="A296" s="33" t="s">
        <v>663</v>
      </c>
      <c r="B296" s="216" t="s">
        <v>549</v>
      </c>
      <c r="C296" s="217" t="s">
        <v>152</v>
      </c>
      <c r="D296" s="217" t="s">
        <v>82</v>
      </c>
      <c r="E296" s="217" t="s">
        <v>77</v>
      </c>
      <c r="F296" s="215" t="s">
        <v>204</v>
      </c>
      <c r="G296" s="18" t="s">
        <v>262</v>
      </c>
      <c r="I296" s="68"/>
      <c r="K296" s="290" t="s">
        <v>153</v>
      </c>
      <c r="L296" s="284"/>
      <c r="M296" s="287" t="str">
        <f>IF(G296="","",IF(G296="Not Applicable","Not Applicable",IF(G296="Select Rating","",IF(G296="Distinguished",4,IF(G296="Proficient",3,IF(G296="Basic",2,IF(G296="Unsatisfactory",1)))))))</f>
        <v/>
      </c>
    </row>
    <row r="297" spans="1:13" x14ac:dyDescent="0.2">
      <c r="A297" s="33"/>
      <c r="B297" s="175" t="s">
        <v>671</v>
      </c>
      <c r="C297" s="174" t="str">
        <f>IF(ISNA(VLOOKUP(A296,Tables!$BO$2:$BP$4,2,FALSE)),"",VLOOKUP(A296,Tables!$BO$2:$BP$4,2,FALSE))</f>
        <v/>
      </c>
      <c r="D297" s="175" t="s">
        <v>674</v>
      </c>
      <c r="E297" s="174" t="str">
        <f>IF(ISNA(VLOOKUP(A296,Tables!$BO$14:$BP$16,2,FALSE)),"",VLOOKUP(A296,Tables!$BO$14:$BP$16,2,FALSE))</f>
        <v/>
      </c>
      <c r="F297" s="277"/>
      <c r="G297" s="278"/>
      <c r="I297" s="68"/>
      <c r="K297" s="291"/>
      <c r="L297" s="285"/>
      <c r="M297" s="288"/>
    </row>
    <row r="298" spans="1:13" x14ac:dyDescent="0.2">
      <c r="A298" s="33"/>
      <c r="B298" s="175" t="s">
        <v>672</v>
      </c>
      <c r="C298" s="174" t="str">
        <f>IF(ISNA(VLOOKUP(A296,Tables!$BO$6:$BP$8,2,FALSE)),"",VLOOKUP(A296,Tables!$BO$6:$BP$8,2,FALSE))</f>
        <v/>
      </c>
      <c r="D298" s="175" t="s">
        <v>675</v>
      </c>
      <c r="E298" s="174" t="str">
        <f>IF(ISNA(VLOOKUP(A296,Tables!$BO$18:$BP$20,2,FALSE)),"",VLOOKUP(A296,Tables!$BO$18:$BP$20,2,FALSE))</f>
        <v/>
      </c>
      <c r="F298" s="279"/>
      <c r="G298" s="280"/>
      <c r="I298" s="68"/>
      <c r="K298" s="291"/>
      <c r="L298" s="285"/>
      <c r="M298" s="288"/>
    </row>
    <row r="299" spans="1:13" x14ac:dyDescent="0.2">
      <c r="A299" s="33"/>
      <c r="B299" s="175" t="s">
        <v>673</v>
      </c>
      <c r="C299" s="174" t="str">
        <f>IF(ISNA(VLOOKUP(A296,Tables!$BO$10:$BP$12,2,FALSE)),"",VLOOKUP(A296,Tables!$BO$10:$BP$12,2,FALSE))</f>
        <v/>
      </c>
      <c r="D299" s="175" t="s">
        <v>676</v>
      </c>
      <c r="E299" s="174" t="str">
        <f>IF(ISNA(VLOOKUP(A296,Tables!$BO$22:$BP$24,2,FALSE)),"",VLOOKUP(A296,Tables!$BO$22:$BP$24,2,FALSE))</f>
        <v/>
      </c>
      <c r="F299" s="279"/>
      <c r="G299" s="280"/>
      <c r="I299" s="68"/>
      <c r="K299" s="291"/>
      <c r="L299" s="285"/>
      <c r="M299" s="288"/>
    </row>
    <row r="300" spans="1:13" x14ac:dyDescent="0.2">
      <c r="A300" s="33"/>
      <c r="B300" s="313"/>
      <c r="C300" s="314"/>
      <c r="D300" s="314"/>
      <c r="E300" s="314"/>
      <c r="F300" s="279"/>
      <c r="G300" s="280"/>
      <c r="I300" s="68"/>
      <c r="K300" s="292"/>
      <c r="L300" s="286"/>
      <c r="M300" s="289"/>
    </row>
    <row r="301" spans="1:13" ht="10.15" customHeight="1" x14ac:dyDescent="0.2">
      <c r="A301" s="33"/>
      <c r="B301" s="270"/>
      <c r="C301" s="271"/>
      <c r="D301" s="271"/>
      <c r="E301" s="271"/>
      <c r="F301" s="271"/>
      <c r="G301" s="272"/>
      <c r="I301" s="68"/>
      <c r="K301" s="273"/>
      <c r="L301" s="273"/>
      <c r="M301" s="273"/>
    </row>
    <row r="302" spans="1:13" ht="159.75" customHeight="1" x14ac:dyDescent="0.2">
      <c r="A302" s="33" t="s">
        <v>664</v>
      </c>
      <c r="B302" s="216" t="s">
        <v>550</v>
      </c>
      <c r="C302" s="217" t="s">
        <v>78</v>
      </c>
      <c r="D302" s="215" t="s">
        <v>205</v>
      </c>
      <c r="E302" s="217" t="s">
        <v>79</v>
      </c>
      <c r="F302" s="215" t="s">
        <v>206</v>
      </c>
      <c r="G302" s="18" t="s">
        <v>262</v>
      </c>
      <c r="I302" s="68"/>
      <c r="K302" s="290" t="s">
        <v>154</v>
      </c>
      <c r="L302" s="284"/>
      <c r="M302" s="287" t="str">
        <f>IF(G302="","",IF(G302="Not Applicable","Not Applicable",IF(G302="Select Rating","",IF(G302="Distinguished",4,IF(G302="Proficient",3,IF(G302="Basic",2,IF(G302="Unsatisfactory",1)))))))</f>
        <v/>
      </c>
    </row>
    <row r="303" spans="1:13" x14ac:dyDescent="0.2">
      <c r="A303" s="33"/>
      <c r="B303" s="175" t="s">
        <v>671</v>
      </c>
      <c r="C303" s="174" t="str">
        <f>IF(ISNA(VLOOKUP(A302,Tables!$BO$2:$BP$4,2,FALSE)),"",VLOOKUP(A302,Tables!$BO$2:$BP$4,2,FALSE))</f>
        <v/>
      </c>
      <c r="D303" s="175" t="s">
        <v>674</v>
      </c>
      <c r="E303" s="174" t="str">
        <f>IF(ISNA(VLOOKUP(A302,Tables!$BO$14:$BP$16,2,FALSE)),"",VLOOKUP(A302,Tables!$BO$14:$BP$16,2,FALSE))</f>
        <v/>
      </c>
      <c r="F303" s="277"/>
      <c r="G303" s="278"/>
      <c r="I303" s="68"/>
      <c r="K303" s="291"/>
      <c r="L303" s="285"/>
      <c r="M303" s="288"/>
    </row>
    <row r="304" spans="1:13" x14ac:dyDescent="0.2">
      <c r="A304" s="33"/>
      <c r="B304" s="175" t="s">
        <v>672</v>
      </c>
      <c r="C304" s="174" t="str">
        <f>IF(ISNA(VLOOKUP(A302,Tables!$BO$6:$BP$8,2,FALSE)),"",VLOOKUP(A302,Tables!$BO$6:$BP$8,2,FALSE))</f>
        <v/>
      </c>
      <c r="D304" s="175" t="s">
        <v>675</v>
      </c>
      <c r="E304" s="174" t="str">
        <f>IF(ISNA(VLOOKUP(A302,Tables!$BO$18:$BP$20,2,FALSE)),"",VLOOKUP(A302,Tables!$BO$18:$BP$20,2,FALSE))</f>
        <v/>
      </c>
      <c r="F304" s="279"/>
      <c r="G304" s="280"/>
      <c r="I304" s="68"/>
      <c r="K304" s="291"/>
      <c r="L304" s="285"/>
      <c r="M304" s="288"/>
    </row>
    <row r="305" spans="1:13" x14ac:dyDescent="0.2">
      <c r="A305" s="33"/>
      <c r="B305" s="175" t="s">
        <v>673</v>
      </c>
      <c r="C305" s="174" t="str">
        <f>IF(ISNA(VLOOKUP(A302,Tables!$BO$10:$BP$12,2,FALSE)),"",VLOOKUP(A302,Tables!$BO$10:$BP$12,2,FALSE))</f>
        <v/>
      </c>
      <c r="D305" s="175" t="s">
        <v>676</v>
      </c>
      <c r="E305" s="174" t="str">
        <f>IF(ISNA(VLOOKUP(A302,Tables!$BO$22:$BP$24,2,FALSE)),"",VLOOKUP(A302,Tables!$BO$22:$BP$24,2,FALSE))</f>
        <v/>
      </c>
      <c r="F305" s="279"/>
      <c r="G305" s="280"/>
      <c r="I305" s="68"/>
      <c r="K305" s="291"/>
      <c r="L305" s="285"/>
      <c r="M305" s="288"/>
    </row>
    <row r="306" spans="1:13" x14ac:dyDescent="0.2">
      <c r="A306" s="33"/>
      <c r="B306" s="313"/>
      <c r="C306" s="314"/>
      <c r="D306" s="314"/>
      <c r="E306" s="314"/>
      <c r="F306" s="279"/>
      <c r="G306" s="280"/>
      <c r="I306" s="68"/>
      <c r="K306" s="292"/>
      <c r="L306" s="286"/>
      <c r="M306" s="289"/>
    </row>
    <row r="307" spans="1:13" ht="10.15" customHeight="1" x14ac:dyDescent="0.2">
      <c r="A307" s="33"/>
      <c r="B307" s="270"/>
      <c r="C307" s="271"/>
      <c r="D307" s="271"/>
      <c r="E307" s="271"/>
      <c r="F307" s="271"/>
      <c r="G307" s="272"/>
      <c r="I307" s="68"/>
      <c r="K307" s="273"/>
      <c r="L307" s="273"/>
      <c r="M307" s="273"/>
    </row>
    <row r="308" spans="1:13" x14ac:dyDescent="0.2">
      <c r="B308" s="26"/>
      <c r="C308" s="26"/>
      <c r="D308" s="26"/>
      <c r="E308" s="26"/>
      <c r="F308" s="26"/>
      <c r="G308" s="27"/>
      <c r="I308" s="68"/>
      <c r="K308" s="318"/>
      <c r="L308" s="318"/>
      <c r="M308" s="318"/>
    </row>
    <row r="309" spans="1:13" x14ac:dyDescent="0.2">
      <c r="I309" s="68"/>
    </row>
    <row r="310" spans="1:13" x14ac:dyDescent="0.2">
      <c r="I310" s="68"/>
    </row>
    <row r="311" spans="1:13" ht="18.75" x14ac:dyDescent="0.2">
      <c r="B311" s="340" t="s">
        <v>281</v>
      </c>
      <c r="C311" s="340"/>
      <c r="D311" s="340"/>
      <c r="E311" s="340"/>
      <c r="F311" s="340"/>
      <c r="G311" s="340"/>
      <c r="I311" s="68"/>
    </row>
    <row r="312" spans="1:13" x14ac:dyDescent="0.2">
      <c r="B312" s="348"/>
      <c r="C312" s="349"/>
      <c r="D312" s="122" t="s">
        <v>284</v>
      </c>
      <c r="E312" s="122" t="s">
        <v>285</v>
      </c>
      <c r="F312" s="122" t="s">
        <v>287</v>
      </c>
      <c r="G312" s="123" t="s">
        <v>240</v>
      </c>
      <c r="I312" s="68"/>
    </row>
    <row r="313" spans="1:13" ht="36" customHeight="1" x14ac:dyDescent="0.2">
      <c r="B313" s="346" t="str">
        <f>B7</f>
        <v>I. Living a Mission and Vision Focused on Results</v>
      </c>
      <c r="C313" s="347"/>
      <c r="D313" s="73" t="str">
        <f>L7</f>
        <v/>
      </c>
      <c r="E313" s="74">
        <f>'Evaluation Information'!I14</f>
        <v>0</v>
      </c>
      <c r="F313" s="75" t="str">
        <f>IF(D313="","",IF(D313="Not Applicable","Not Applicable",E313*D313))</f>
        <v/>
      </c>
      <c r="G313" s="120" t="str">
        <f>F7</f>
        <v/>
      </c>
      <c r="I313" s="68"/>
    </row>
    <row r="314" spans="1:13" ht="30" customHeight="1" x14ac:dyDescent="0.2">
      <c r="B314" s="344" t="str">
        <f>B10</f>
        <v>a. Coordinates efforts to create and implement a vision for the school and defines desired results and goals that align with the overall school vision and lead to student improvement for all learners</v>
      </c>
      <c r="C314" s="344"/>
      <c r="D314" s="344"/>
      <c r="E314" s="344"/>
      <c r="F314" s="344"/>
      <c r="G314" s="119" t="str">
        <f>G10</f>
        <v/>
      </c>
      <c r="I314" s="68"/>
    </row>
    <row r="315" spans="1:13" ht="12.75" customHeight="1" x14ac:dyDescent="0.2">
      <c r="B315" s="344" t="str">
        <f>B18</f>
        <v>b. Ensures that the school’s identity, vision, mission, drive school decisions</v>
      </c>
      <c r="C315" s="344"/>
      <c r="D315" s="344"/>
      <c r="E315" s="344"/>
      <c r="F315" s="344"/>
      <c r="G315" s="119" t="str">
        <f>G18</f>
        <v/>
      </c>
      <c r="I315" s="68"/>
    </row>
    <row r="316" spans="1:13" ht="30" customHeight="1" x14ac:dyDescent="0.2">
      <c r="B316" s="344" t="str">
        <f>B32</f>
        <v>c. Conducts difficult but crucial conversations with individuals, teams, and staff based on student performance data in a timely manner for the purpose of enhancing student learning and results.</v>
      </c>
      <c r="C316" s="344"/>
      <c r="D316" s="344"/>
      <c r="E316" s="344"/>
      <c r="F316" s="344"/>
      <c r="G316" s="119" t="str">
        <f>G32</f>
        <v/>
      </c>
      <c r="I316" s="68"/>
    </row>
    <row r="317" spans="1:13" ht="10.15" customHeight="1" x14ac:dyDescent="0.2">
      <c r="B317" s="345"/>
      <c r="C317" s="345"/>
      <c r="D317" s="345"/>
      <c r="E317" s="345"/>
      <c r="F317" s="345"/>
      <c r="G317" s="121"/>
      <c r="I317" s="68"/>
    </row>
    <row r="318" spans="1:13" ht="15" customHeight="1" x14ac:dyDescent="0.2">
      <c r="B318" s="60"/>
      <c r="C318" s="60"/>
      <c r="D318" s="72" t="s">
        <v>284</v>
      </c>
      <c r="E318" s="72" t="s">
        <v>285</v>
      </c>
      <c r="F318" s="72" t="s">
        <v>287</v>
      </c>
      <c r="G318" s="117" t="s">
        <v>240</v>
      </c>
      <c r="I318" s="68"/>
    </row>
    <row r="319" spans="1:13" ht="36" customHeight="1" x14ac:dyDescent="0.2">
      <c r="B319" s="346" t="str">
        <f>B40</f>
        <v>II. Leading and Managing Systems Change</v>
      </c>
      <c r="C319" s="347"/>
      <c r="D319" s="73" t="str">
        <f>L40</f>
        <v/>
      </c>
      <c r="E319" s="74">
        <f>'Evaluation Information'!I15</f>
        <v>0</v>
      </c>
      <c r="F319" s="75" t="str">
        <f>IF(D319="","",IF(D319="Not Applicable","Not Applicable",E319*D319))</f>
        <v/>
      </c>
      <c r="G319" s="117" t="str">
        <f>F40</f>
        <v/>
      </c>
      <c r="I319" s="68"/>
    </row>
    <row r="320" spans="1:13" ht="30" customHeight="1" x14ac:dyDescent="0.2">
      <c r="B320" s="344" t="str">
        <f>B43</f>
        <v>a. Develops, implements, and monitors the outcomes of the school improvement plan and school wide student achievement data results to improve student achievement</v>
      </c>
      <c r="C320" s="344"/>
      <c r="D320" s="344"/>
      <c r="E320" s="344"/>
      <c r="F320" s="344"/>
      <c r="G320" s="119" t="str">
        <f>G43</f>
        <v/>
      </c>
      <c r="I320" s="68"/>
    </row>
    <row r="321" spans="2:9" ht="12.75" customHeight="1" x14ac:dyDescent="0.2">
      <c r="B321" s="344" t="str">
        <f>B63</f>
        <v>b. Creates a safe, clean, and orderly learning environment</v>
      </c>
      <c r="C321" s="344"/>
      <c r="D321" s="344"/>
      <c r="E321" s="344"/>
      <c r="F321" s="344"/>
      <c r="G321" s="119" t="str">
        <f>G63</f>
        <v/>
      </c>
      <c r="I321" s="68"/>
    </row>
    <row r="322" spans="2:9" ht="30" customHeight="1" x14ac:dyDescent="0.2">
      <c r="B322" s="344" t="str">
        <f>B71</f>
        <v>c. Collaborates with staff to allocate personnel, time, material, and adult learning resources appropriately to achieve the school improvement plan targets</v>
      </c>
      <c r="C322" s="344"/>
      <c r="D322" s="344"/>
      <c r="E322" s="344"/>
      <c r="F322" s="344"/>
      <c r="G322" s="119" t="str">
        <f>G71</f>
        <v/>
      </c>
      <c r="I322" s="68"/>
    </row>
    <row r="323" spans="2:9" ht="12.75" customHeight="1" x14ac:dyDescent="0.2">
      <c r="B323" s="344" t="str">
        <f>B85</f>
        <v>d. Employs current technologies</v>
      </c>
      <c r="C323" s="344"/>
      <c r="D323" s="344"/>
      <c r="E323" s="344"/>
      <c r="F323" s="344"/>
      <c r="G323" s="119" t="str">
        <f>G85</f>
        <v/>
      </c>
      <c r="I323" s="68"/>
    </row>
    <row r="324" spans="2:9" ht="10.15" customHeight="1" x14ac:dyDescent="0.2">
      <c r="B324" s="345"/>
      <c r="C324" s="345"/>
      <c r="D324" s="345"/>
      <c r="E324" s="345"/>
      <c r="F324" s="345"/>
      <c r="G324" s="121"/>
      <c r="I324" s="68"/>
    </row>
    <row r="325" spans="2:9" ht="15" customHeight="1" x14ac:dyDescent="0.2">
      <c r="B325" s="60"/>
      <c r="C325" s="60"/>
      <c r="D325" s="72" t="s">
        <v>284</v>
      </c>
      <c r="E325" s="72" t="s">
        <v>285</v>
      </c>
      <c r="F325" s="72" t="s">
        <v>283</v>
      </c>
      <c r="G325" s="117" t="s">
        <v>240</v>
      </c>
      <c r="I325" s="68"/>
    </row>
    <row r="326" spans="2:9" ht="36" customHeight="1" x14ac:dyDescent="0.2">
      <c r="B326" s="346" t="str">
        <f>B93</f>
        <v>III. Improving Teaching &amp; Learning</v>
      </c>
      <c r="C326" s="347"/>
      <c r="D326" s="73" t="str">
        <f>L93</f>
        <v/>
      </c>
      <c r="E326" s="74">
        <f>'Evaluation Information'!I16</f>
        <v>0</v>
      </c>
      <c r="F326" s="75" t="str">
        <f>IF(D326="","",IF(D326="Not Applicable","Not Applicable",E326*D326))</f>
        <v/>
      </c>
      <c r="G326" s="117" t="str">
        <f>F93</f>
        <v/>
      </c>
      <c r="I326" s="68"/>
    </row>
    <row r="327" spans="2:9" ht="30" customHeight="1" x14ac:dyDescent="0.2">
      <c r="B327" s="344" t="str">
        <f>B96</f>
        <v>a. Works with and engages staff in the development and continuous refinement of a shared vision for effective teaching and learning by implementing a standards based curriculum, relevant to student needs and interests, research-based effective practice, academic rigor, and high expectations for student performance in every classroom</v>
      </c>
      <c r="C327" s="344"/>
      <c r="D327" s="344"/>
      <c r="E327" s="344"/>
      <c r="F327" s="344"/>
      <c r="G327" s="119" t="str">
        <f>G96</f>
        <v/>
      </c>
      <c r="I327" s="68"/>
    </row>
    <row r="328" spans="2:9" ht="30" customHeight="1" x14ac:dyDescent="0.2">
      <c r="B328" s="344" t="str">
        <f>B110</f>
        <v>b. Creates a continuous improvement cycle that uses multiple forms of data and student work samples to support individual, team, and school wide improvement goals, identify and address areas of improvement and celebrate successes</v>
      </c>
      <c r="C328" s="344"/>
      <c r="D328" s="344"/>
      <c r="E328" s="344"/>
      <c r="F328" s="344"/>
      <c r="G328" s="119" t="str">
        <f>G110</f>
        <v/>
      </c>
      <c r="I328" s="68"/>
    </row>
    <row r="329" spans="2:9" ht="12.75" customHeight="1" x14ac:dyDescent="0.2">
      <c r="B329" s="344" t="str">
        <f>B124</f>
        <v>c. Implements student interventions that differentiate instruction based on student needs</v>
      </c>
      <c r="C329" s="344"/>
      <c r="D329" s="344"/>
      <c r="E329" s="344"/>
      <c r="F329" s="344"/>
      <c r="G329" s="119" t="str">
        <f>G124</f>
        <v/>
      </c>
      <c r="I329" s="68"/>
    </row>
    <row r="330" spans="2:9" x14ac:dyDescent="0.2">
      <c r="B330" s="344" t="str">
        <f>B132</f>
        <v>d. Selects and retains teachers with the expertise to deliver instruction that maximizes student learning</v>
      </c>
      <c r="C330" s="344"/>
      <c r="D330" s="344"/>
      <c r="E330" s="344"/>
      <c r="F330" s="344"/>
      <c r="G330" s="119" t="str">
        <f>G132</f>
        <v/>
      </c>
      <c r="I330" s="68"/>
    </row>
    <row r="331" spans="2:9" ht="30" customHeight="1" x14ac:dyDescent="0.2">
      <c r="B331" s="344" t="str">
        <f>B146</f>
        <v>e. Evaluates the effectiveness of teaching and holds individual teachers accountable for meeting their goals by conducting frequent formal and informal observations in order to provide timely, written feedback on instruction, preparation and classroom environment as part of the district teacher appraisal system</v>
      </c>
      <c r="C331" s="344"/>
      <c r="D331" s="344"/>
      <c r="E331" s="344"/>
      <c r="F331" s="344"/>
      <c r="G331" s="119" t="str">
        <f>G146</f>
        <v/>
      </c>
      <c r="I331" s="68"/>
    </row>
    <row r="332" spans="2:9" ht="30" customHeight="1" x14ac:dyDescent="0.2">
      <c r="B332" s="344" t="str">
        <f>B160</f>
        <v>f. Ensures the training, development, and support for high-performing instructional teacher teams to support adult learning and development to advance student learning and performance</v>
      </c>
      <c r="C332" s="344"/>
      <c r="D332" s="344"/>
      <c r="E332" s="344"/>
      <c r="F332" s="344"/>
      <c r="G332" s="119" t="str">
        <f>G160</f>
        <v/>
      </c>
      <c r="I332" s="68"/>
    </row>
    <row r="333" spans="2:9" ht="30" customHeight="1" x14ac:dyDescent="0.2">
      <c r="B333" s="344" t="str">
        <f>B168</f>
        <v>g. Supports the system for providing data-driven professional development and sharing of effective practice by thoughtfully providing and protecting staff time intentionally allocated for this purpose</v>
      </c>
      <c r="C333" s="344"/>
      <c r="D333" s="344"/>
      <c r="E333" s="344"/>
      <c r="F333" s="344"/>
      <c r="G333" s="119" t="str">
        <f>G168</f>
        <v/>
      </c>
      <c r="I333" s="68"/>
    </row>
    <row r="334" spans="2:9" ht="12.75" customHeight="1" x14ac:dyDescent="0.2">
      <c r="B334" s="344" t="str">
        <f>B176</f>
        <v>h. Advances Instructional Technology within the learning environment</v>
      </c>
      <c r="C334" s="344"/>
      <c r="D334" s="344"/>
      <c r="E334" s="344"/>
      <c r="F334" s="344"/>
      <c r="G334" s="119" t="str">
        <f>G176</f>
        <v/>
      </c>
      <c r="I334" s="68"/>
    </row>
    <row r="335" spans="2:9" ht="10.15" customHeight="1" x14ac:dyDescent="0.2">
      <c r="B335" s="345"/>
      <c r="C335" s="345"/>
      <c r="D335" s="345"/>
      <c r="E335" s="345"/>
      <c r="F335" s="345"/>
      <c r="G335" s="121"/>
      <c r="I335" s="68"/>
    </row>
    <row r="336" spans="2:9" ht="15" customHeight="1" x14ac:dyDescent="0.2">
      <c r="B336" s="60"/>
      <c r="C336" s="60"/>
      <c r="D336" s="72" t="s">
        <v>284</v>
      </c>
      <c r="E336" s="72" t="s">
        <v>285</v>
      </c>
      <c r="F336" s="72" t="s">
        <v>283</v>
      </c>
      <c r="G336" s="117" t="s">
        <v>240</v>
      </c>
      <c r="I336" s="68"/>
    </row>
    <row r="337" spans="2:9" ht="36" customHeight="1" x14ac:dyDescent="0.2">
      <c r="B337" s="346" t="str">
        <f>B184</f>
        <v>IV. Building &amp; Maintaining Collaborative Relationships</v>
      </c>
      <c r="C337" s="347"/>
      <c r="D337" s="73" t="str">
        <f>L184</f>
        <v/>
      </c>
      <c r="E337" s="74">
        <f>'Evaluation Information'!I17</f>
        <v>0</v>
      </c>
      <c r="F337" s="75" t="str">
        <f>IF(D337="","",IF(D337="Not Applicable","Not Applicable",E337*D337))</f>
        <v/>
      </c>
      <c r="G337" s="117" t="str">
        <f>F184</f>
        <v/>
      </c>
      <c r="I337" s="68"/>
    </row>
    <row r="338" spans="2:9" x14ac:dyDescent="0.2">
      <c r="B338" s="344" t="str">
        <f>B187</f>
        <v>a. Creates, develops and sustains relationships that result in active student engagement in the learning process</v>
      </c>
      <c r="C338" s="344"/>
      <c r="D338" s="344"/>
      <c r="E338" s="344"/>
      <c r="F338" s="344"/>
      <c r="G338" s="119" t="str">
        <f>G187</f>
        <v/>
      </c>
      <c r="I338" s="68"/>
    </row>
    <row r="339" spans="2:9" x14ac:dyDescent="0.2">
      <c r="B339" s="344" t="str">
        <f>B195</f>
        <v>b. Utilizes meaningful feedback of students, staff, families, and community in the evaluation of school programs and policies</v>
      </c>
      <c r="C339" s="344"/>
      <c r="D339" s="344"/>
      <c r="E339" s="344"/>
      <c r="F339" s="344"/>
      <c r="G339" s="119" t="str">
        <f>G195</f>
        <v/>
      </c>
      <c r="I339" s="68"/>
    </row>
    <row r="340" spans="2:9" x14ac:dyDescent="0.2">
      <c r="B340" s="344" t="str">
        <f>B203</f>
        <v>c. Proactively engages families and communities in supporting their child’s learning and the schools learning goals</v>
      </c>
      <c r="C340" s="344"/>
      <c r="D340" s="344"/>
      <c r="E340" s="344"/>
      <c r="F340" s="344"/>
      <c r="G340" s="119" t="str">
        <f>G203</f>
        <v/>
      </c>
      <c r="I340" s="68"/>
    </row>
    <row r="341" spans="2:9" x14ac:dyDescent="0.2">
      <c r="B341" s="344" t="str">
        <f>B211</f>
        <v>d. Demonstrates an understanding of the change process and uses leadership and facilitation skills to manage it effectively</v>
      </c>
      <c r="C341" s="344"/>
      <c r="D341" s="344"/>
      <c r="E341" s="344"/>
      <c r="F341" s="344"/>
      <c r="G341" s="119" t="str">
        <f>G211</f>
        <v/>
      </c>
      <c r="I341" s="68"/>
    </row>
    <row r="342" spans="2:9" ht="10.15" customHeight="1" x14ac:dyDescent="0.2">
      <c r="B342" s="345"/>
      <c r="C342" s="345"/>
      <c r="D342" s="345"/>
      <c r="E342" s="345"/>
      <c r="F342" s="345"/>
      <c r="G342" s="121"/>
      <c r="I342" s="68"/>
    </row>
    <row r="343" spans="2:9" ht="15" customHeight="1" x14ac:dyDescent="0.2">
      <c r="B343" s="60"/>
      <c r="C343" s="60"/>
      <c r="D343" s="72" t="s">
        <v>284</v>
      </c>
      <c r="E343" s="72" t="s">
        <v>285</v>
      </c>
      <c r="F343" s="72" t="s">
        <v>283</v>
      </c>
      <c r="G343" s="117" t="s">
        <v>240</v>
      </c>
      <c r="I343" s="68"/>
    </row>
    <row r="344" spans="2:9" ht="36" customHeight="1" x14ac:dyDescent="0.2">
      <c r="B344" s="346" t="str">
        <f>B225</f>
        <v>V. Leading with Integrity &amp; Professionalism</v>
      </c>
      <c r="C344" s="347"/>
      <c r="D344" s="73" t="str">
        <f>L225</f>
        <v/>
      </c>
      <c r="E344" s="74">
        <f>'Evaluation Information'!I18</f>
        <v>0</v>
      </c>
      <c r="F344" s="75" t="str">
        <f>IF(D344="","",IF(D344="Not Applicable","Not Applicable",E344*D344))</f>
        <v/>
      </c>
      <c r="G344" s="117" t="str">
        <f>F225</f>
        <v/>
      </c>
      <c r="I344" s="68"/>
    </row>
    <row r="345" spans="2:9" x14ac:dyDescent="0.2">
      <c r="B345" s="344" t="str">
        <f>B228</f>
        <v>a. Treats all people fairly, equitably, and with dignity and respect. Protects the rights and confidentiality of students and staff</v>
      </c>
      <c r="C345" s="344"/>
      <c r="D345" s="344"/>
      <c r="E345" s="344"/>
      <c r="F345" s="344"/>
      <c r="G345" s="119" t="str">
        <f>G228</f>
        <v/>
      </c>
      <c r="I345" s="68"/>
    </row>
    <row r="346" spans="2:9" ht="30" customHeight="1" x14ac:dyDescent="0.2">
      <c r="B346" s="344" t="str">
        <f>B236</f>
        <v>b. Demonstrates personal and professional standards and conduct that enhance the image of the school and the educational profession. Protects the rights and confidentiality of students and staff.</v>
      </c>
      <c r="C346" s="344"/>
      <c r="D346" s="344"/>
      <c r="E346" s="344"/>
      <c r="F346" s="344"/>
      <c r="G346" s="119" t="str">
        <f>G236</f>
        <v/>
      </c>
      <c r="I346" s="68"/>
    </row>
    <row r="347" spans="2:9" x14ac:dyDescent="0.2">
      <c r="B347" s="344" t="str">
        <f>B244</f>
        <v>c. Creates and supports a climate that values, accepts and understands diversity in culture and point of view.</v>
      </c>
      <c r="C347" s="344"/>
      <c r="D347" s="344"/>
      <c r="E347" s="344"/>
      <c r="F347" s="344"/>
      <c r="G347" s="119" t="str">
        <f>G244</f>
        <v/>
      </c>
      <c r="I347" s="68"/>
    </row>
    <row r="348" spans="2:9" ht="15" customHeight="1" x14ac:dyDescent="0.2">
      <c r="B348" s="345"/>
      <c r="C348" s="345"/>
      <c r="D348" s="345"/>
      <c r="E348" s="345"/>
      <c r="F348" s="345"/>
      <c r="G348" s="121"/>
      <c r="I348" s="68"/>
    </row>
    <row r="349" spans="2:9" ht="15" customHeight="1" x14ac:dyDescent="0.2">
      <c r="B349" s="60"/>
      <c r="C349" s="60"/>
      <c r="D349" s="72" t="s">
        <v>284</v>
      </c>
      <c r="E349" s="72" t="s">
        <v>285</v>
      </c>
      <c r="F349" s="72" t="s">
        <v>101</v>
      </c>
      <c r="G349" s="117" t="s">
        <v>240</v>
      </c>
      <c r="I349" s="68"/>
    </row>
    <row r="350" spans="2:9" ht="36" customHeight="1" x14ac:dyDescent="0.2">
      <c r="B350" s="346" t="str">
        <f>B264</f>
        <v>VI. Creating &amp; Sustaining a Culture of High Expectations</v>
      </c>
      <c r="C350" s="347"/>
      <c r="D350" s="73" t="str">
        <f>L264</f>
        <v/>
      </c>
      <c r="E350" s="74">
        <f>'Evaluation Information'!I19</f>
        <v>0</v>
      </c>
      <c r="F350" s="75" t="str">
        <f>IF(D350="","",IF(D350="Not Applicable","Not Applicable",E350*D350))</f>
        <v/>
      </c>
      <c r="G350" s="117" t="str">
        <f>F264</f>
        <v/>
      </c>
      <c r="I350" s="68"/>
    </row>
    <row r="351" spans="2:9" ht="12.75" customHeight="1" x14ac:dyDescent="0.2">
      <c r="B351" s="344" t="str">
        <f>B267</f>
        <v>a. Builds a culture of high aspirations and achievement for every student</v>
      </c>
      <c r="C351" s="344"/>
      <c r="D351" s="344"/>
      <c r="E351" s="344"/>
      <c r="F351" s="344"/>
      <c r="G351" s="119" t="str">
        <f>G267</f>
        <v/>
      </c>
      <c r="I351" s="68"/>
    </row>
    <row r="352" spans="2:9" x14ac:dyDescent="0.2">
      <c r="B352" s="344" t="str">
        <f>B281</f>
        <v>b. Requires staff and students to demonstrate consistent values and positive behaviors aligned to the school’s vision and mission</v>
      </c>
      <c r="C352" s="344"/>
      <c r="D352" s="344"/>
      <c r="E352" s="344"/>
      <c r="F352" s="344"/>
      <c r="G352" s="119" t="str">
        <f>G281</f>
        <v/>
      </c>
      <c r="I352" s="68"/>
    </row>
    <row r="353" spans="2:9" ht="30" customHeight="1" x14ac:dyDescent="0.2">
      <c r="B353" s="344" t="str">
        <f>B295</f>
        <v>c. Leads a school culture and environment that successfully develops the full range of students’ learning capacities—academic, creative, social-emotional, behavioral and physical</v>
      </c>
      <c r="C353" s="344"/>
      <c r="D353" s="344"/>
      <c r="E353" s="344"/>
      <c r="F353" s="344"/>
      <c r="G353" s="119" t="str">
        <f>G295</f>
        <v/>
      </c>
      <c r="I353" s="68"/>
    </row>
    <row r="354" spans="2:9" ht="10.15" customHeight="1" x14ac:dyDescent="0.2">
      <c r="I354" s="68"/>
    </row>
    <row r="355" spans="2:9" ht="38.25" x14ac:dyDescent="0.2">
      <c r="D355" s="71" t="s">
        <v>481</v>
      </c>
      <c r="E355" s="71" t="s">
        <v>292</v>
      </c>
      <c r="F355" s="71" t="s">
        <v>714</v>
      </c>
      <c r="I355" s="68"/>
    </row>
    <row r="356" spans="2:9" x14ac:dyDescent="0.2">
      <c r="D356" s="69">
        <f>SUM(D313,D319,D326,D337,D344,D350)</f>
        <v>0</v>
      </c>
      <c r="E356" s="69" t="str">
        <f>IF(D350="","",IF(D344="","",IF(D337="","",IF(D326="","",IF(D319="","",IF(D313="","",AVERAGE(D350,D344,D337,D326,D319,D313)))))))</f>
        <v/>
      </c>
      <c r="F356" s="70">
        <f>SUM(F313,F319,F326,F337,F344,F350)</f>
        <v>0</v>
      </c>
      <c r="I356" s="68"/>
    </row>
    <row r="357" spans="2:9" x14ac:dyDescent="0.2">
      <c r="I357" s="68"/>
    </row>
    <row r="358" spans="2:9" x14ac:dyDescent="0.2">
      <c r="B358" s="341" t="s">
        <v>729</v>
      </c>
      <c r="C358" s="341"/>
      <c r="D358" s="341"/>
      <c r="E358" s="341"/>
      <c r="F358" s="342" t="str">
        <f>IF(Tables!Y4=0,"",IF(Tables!S4=1,"Unsatisfactory",IF(Tables!T4=1,"Unsatisfactory",IF(Tables!U4=1,"Unsatisfactory",IF(Tables!V4=1,"Unsatisfactory",IF(Tables!W4=1,"Unsatisfactory",IF(Tables!X4=1,"Unsatisfactory",IF(Tables!Z2=0,"",IF(Tables!Z2=TRUE,"",VLOOKUP(F356,Tables!$N$1:$O$402,2,TRUE))))))))))</f>
        <v/>
      </c>
      <c r="G358" s="343"/>
      <c r="I358" s="68"/>
    </row>
    <row r="359" spans="2:9" x14ac:dyDescent="0.2">
      <c r="D359" s="29"/>
      <c r="E359" s="30"/>
      <c r="F359" s="29"/>
    </row>
    <row r="360" spans="2:9" hidden="1" x14ac:dyDescent="0.2">
      <c r="C360" s="29"/>
      <c r="D360" s="31"/>
    </row>
    <row r="361" spans="2:9" x14ac:dyDescent="0.2"/>
  </sheetData>
  <sheetProtection password="E9F4" sheet="1" objects="1" scenarios="1"/>
  <mergeCells count="401">
    <mergeCell ref="B129:E129"/>
    <mergeCell ref="B137:E137"/>
    <mergeCell ref="B143:E143"/>
    <mergeCell ref="B151:E151"/>
    <mergeCell ref="B157:E157"/>
    <mergeCell ref="B165:E165"/>
    <mergeCell ref="K280:M280"/>
    <mergeCell ref="B295:F295"/>
    <mergeCell ref="B281:F281"/>
    <mergeCell ref="B272:E272"/>
    <mergeCell ref="B278:E278"/>
    <mergeCell ref="B286:E286"/>
    <mergeCell ref="B292:E292"/>
    <mergeCell ref="K250:M250"/>
    <mergeCell ref="B250:G250"/>
    <mergeCell ref="K256:M256"/>
    <mergeCell ref="K268:K272"/>
    <mergeCell ref="L268:L272"/>
    <mergeCell ref="M268:M272"/>
    <mergeCell ref="K251:K255"/>
    <mergeCell ref="L251:L255"/>
    <mergeCell ref="M251:M255"/>
    <mergeCell ref="F258:G261"/>
    <mergeCell ref="B256:G256"/>
    <mergeCell ref="B300:E300"/>
    <mergeCell ref="B306:E306"/>
    <mergeCell ref="M282:M286"/>
    <mergeCell ref="L282:L286"/>
    <mergeCell ref="K282:K286"/>
    <mergeCell ref="F283:G286"/>
    <mergeCell ref="F289:G292"/>
    <mergeCell ref="K288:K292"/>
    <mergeCell ref="L288:L292"/>
    <mergeCell ref="M288:M292"/>
    <mergeCell ref="F297:G300"/>
    <mergeCell ref="K296:K300"/>
    <mergeCell ref="L296:L300"/>
    <mergeCell ref="M296:M300"/>
    <mergeCell ref="M257:M261"/>
    <mergeCell ref="L257:L261"/>
    <mergeCell ref="K257:K261"/>
    <mergeCell ref="B262:G262"/>
    <mergeCell ref="F252:G255"/>
    <mergeCell ref="F264:G264"/>
    <mergeCell ref="B264:E264"/>
    <mergeCell ref="B267:F267"/>
    <mergeCell ref="B265:E265"/>
    <mergeCell ref="B261:E261"/>
    <mergeCell ref="B255:E255"/>
    <mergeCell ref="M245:M249"/>
    <mergeCell ref="L245:L249"/>
    <mergeCell ref="K245:K249"/>
    <mergeCell ref="F246:G249"/>
    <mergeCell ref="K235:M235"/>
    <mergeCell ref="K242:M242"/>
    <mergeCell ref="K237:K241"/>
    <mergeCell ref="F238:G241"/>
    <mergeCell ref="B242:G242"/>
    <mergeCell ref="B244:F244"/>
    <mergeCell ref="K243:M243"/>
    <mergeCell ref="B236:F236"/>
    <mergeCell ref="B241:E241"/>
    <mergeCell ref="B249:E249"/>
    <mergeCell ref="L237:L241"/>
    <mergeCell ref="M237:M241"/>
    <mergeCell ref="K223:M223"/>
    <mergeCell ref="K234:M234"/>
    <mergeCell ref="B234:G234"/>
    <mergeCell ref="M218:M222"/>
    <mergeCell ref="L218:L222"/>
    <mergeCell ref="K218:K222"/>
    <mergeCell ref="F219:G222"/>
    <mergeCell ref="M229:M233"/>
    <mergeCell ref="L229:L233"/>
    <mergeCell ref="K229:K233"/>
    <mergeCell ref="F230:G233"/>
    <mergeCell ref="B228:F228"/>
    <mergeCell ref="B226:E226"/>
    <mergeCell ref="B222:E222"/>
    <mergeCell ref="B233:E233"/>
    <mergeCell ref="K153:K157"/>
    <mergeCell ref="L153:L157"/>
    <mergeCell ref="M153:M157"/>
    <mergeCell ref="L177:L181"/>
    <mergeCell ref="K166:M166"/>
    <mergeCell ref="L169:L173"/>
    <mergeCell ref="M169:M173"/>
    <mergeCell ref="F162:G165"/>
    <mergeCell ref="B184:E184"/>
    <mergeCell ref="K182:M182"/>
    <mergeCell ref="K174:M174"/>
    <mergeCell ref="L184:M186"/>
    <mergeCell ref="B173:E173"/>
    <mergeCell ref="B181:E181"/>
    <mergeCell ref="B185:E185"/>
    <mergeCell ref="B176:F176"/>
    <mergeCell ref="F178:G181"/>
    <mergeCell ref="F126:G129"/>
    <mergeCell ref="F134:G137"/>
    <mergeCell ref="B91:G91"/>
    <mergeCell ref="F104:G107"/>
    <mergeCell ref="B225:E225"/>
    <mergeCell ref="F225:G225"/>
    <mergeCell ref="B223:G223"/>
    <mergeCell ref="F140:G143"/>
    <mergeCell ref="F148:G151"/>
    <mergeCell ref="F154:G157"/>
    <mergeCell ref="B187:F187"/>
    <mergeCell ref="B195:F195"/>
    <mergeCell ref="B203:F203"/>
    <mergeCell ref="B209:G209"/>
    <mergeCell ref="B211:F211"/>
    <mergeCell ref="B193:G193"/>
    <mergeCell ref="B201:G201"/>
    <mergeCell ref="B217:G217"/>
    <mergeCell ref="F213:G216"/>
    <mergeCell ref="B192:E192"/>
    <mergeCell ref="B200:E200"/>
    <mergeCell ref="B208:E208"/>
    <mergeCell ref="B216:E216"/>
    <mergeCell ref="B121:E121"/>
    <mergeCell ref="L56:L60"/>
    <mergeCell ref="K56:K60"/>
    <mergeCell ref="F57:G60"/>
    <mergeCell ref="K55:M55"/>
    <mergeCell ref="L50:L54"/>
    <mergeCell ref="B115:E115"/>
    <mergeCell ref="F73:G76"/>
    <mergeCell ref="F79:G82"/>
    <mergeCell ref="F87:G90"/>
    <mergeCell ref="F98:G101"/>
    <mergeCell ref="B76:E76"/>
    <mergeCell ref="B82:E82"/>
    <mergeCell ref="B90:E90"/>
    <mergeCell ref="B101:E101"/>
    <mergeCell ref="B107:E107"/>
    <mergeCell ref="F112:G115"/>
    <mergeCell ref="K78:K82"/>
    <mergeCell ref="L78:L82"/>
    <mergeCell ref="M78:M82"/>
    <mergeCell ref="K108:M108"/>
    <mergeCell ref="K61:M61"/>
    <mergeCell ref="L93:M95"/>
    <mergeCell ref="L92:M92"/>
    <mergeCell ref="K93:K95"/>
    <mergeCell ref="B345:F345"/>
    <mergeCell ref="B346:F346"/>
    <mergeCell ref="B335:F335"/>
    <mergeCell ref="B338:F338"/>
    <mergeCell ref="B339:F339"/>
    <mergeCell ref="B340:F340"/>
    <mergeCell ref="B333:F333"/>
    <mergeCell ref="K50:K54"/>
    <mergeCell ref="K177:K181"/>
    <mergeCell ref="K161:K165"/>
    <mergeCell ref="B138:G138"/>
    <mergeCell ref="B144:G144"/>
    <mergeCell ref="K158:M158"/>
    <mergeCell ref="M161:M165"/>
    <mergeCell ref="L161:L165"/>
    <mergeCell ref="K169:K173"/>
    <mergeCell ref="B168:F168"/>
    <mergeCell ref="B160:F160"/>
    <mergeCell ref="F170:G173"/>
    <mergeCell ref="M125:M129"/>
    <mergeCell ref="M133:M137"/>
    <mergeCell ref="B130:G130"/>
    <mergeCell ref="M50:M54"/>
    <mergeCell ref="M56:M60"/>
    <mergeCell ref="B326:C326"/>
    <mergeCell ref="B344:C344"/>
    <mergeCell ref="B337:C337"/>
    <mergeCell ref="B319:C319"/>
    <mergeCell ref="B313:C313"/>
    <mergeCell ref="B330:F330"/>
    <mergeCell ref="B331:F331"/>
    <mergeCell ref="B334:F334"/>
    <mergeCell ref="B329:F329"/>
    <mergeCell ref="B311:G311"/>
    <mergeCell ref="B358:E358"/>
    <mergeCell ref="F358:G358"/>
    <mergeCell ref="B314:F314"/>
    <mergeCell ref="B315:F315"/>
    <mergeCell ref="B316:F316"/>
    <mergeCell ref="B317:F317"/>
    <mergeCell ref="B320:F320"/>
    <mergeCell ref="B321:F321"/>
    <mergeCell ref="B322:F322"/>
    <mergeCell ref="B323:F323"/>
    <mergeCell ref="B324:F324"/>
    <mergeCell ref="B327:F327"/>
    <mergeCell ref="B328:F328"/>
    <mergeCell ref="B347:F347"/>
    <mergeCell ref="B348:F348"/>
    <mergeCell ref="B351:F351"/>
    <mergeCell ref="B350:C350"/>
    <mergeCell ref="B332:F332"/>
    <mergeCell ref="B353:F353"/>
    <mergeCell ref="B342:F342"/>
    <mergeCell ref="B312:C312"/>
    <mergeCell ref="B341:F341"/>
    <mergeCell ref="B352:F352"/>
    <mergeCell ref="C2:D2"/>
    <mergeCell ref="C3:D3"/>
    <mergeCell ref="F3:G3"/>
    <mergeCell ref="F2:G2"/>
    <mergeCell ref="B1:G1"/>
    <mergeCell ref="B7:E7"/>
    <mergeCell ref="F7:G7"/>
    <mergeCell ref="B40:E40"/>
    <mergeCell ref="F40:G40"/>
    <mergeCell ref="B16:G16"/>
    <mergeCell ref="B38:G38"/>
    <mergeCell ref="B6:G6"/>
    <mergeCell ref="B39:G39"/>
    <mergeCell ref="B32:F32"/>
    <mergeCell ref="B24:G24"/>
    <mergeCell ref="B30:G30"/>
    <mergeCell ref="F12:G15"/>
    <mergeCell ref="F20:G23"/>
    <mergeCell ref="F26:G29"/>
    <mergeCell ref="F34:G37"/>
    <mergeCell ref="B29:E29"/>
    <mergeCell ref="B37:E37"/>
    <mergeCell ref="B15:E15"/>
    <mergeCell ref="B23:E23"/>
    <mergeCell ref="L6:M6"/>
    <mergeCell ref="B8:E8"/>
    <mergeCell ref="B10:F10"/>
    <mergeCell ref="B18:F18"/>
    <mergeCell ref="K49:M49"/>
    <mergeCell ref="K19:K22"/>
    <mergeCell ref="K24:M24"/>
    <mergeCell ref="K40:K42"/>
    <mergeCell ref="L7:M9"/>
    <mergeCell ref="L39:M39"/>
    <mergeCell ref="K16:M16"/>
    <mergeCell ref="K38:M38"/>
    <mergeCell ref="K11:K14"/>
    <mergeCell ref="K30:M30"/>
    <mergeCell ref="L11:L15"/>
    <mergeCell ref="M11:M15"/>
    <mergeCell ref="L19:L23"/>
    <mergeCell ref="M19:M23"/>
    <mergeCell ref="L25:L29"/>
    <mergeCell ref="M25:M29"/>
    <mergeCell ref="L33:L37"/>
    <mergeCell ref="L44:L48"/>
    <mergeCell ref="M33:M37"/>
    <mergeCell ref="K25:K29"/>
    <mergeCell ref="K308:M308"/>
    <mergeCell ref="K109:M109"/>
    <mergeCell ref="K123:M123"/>
    <mergeCell ref="K145:M145"/>
    <mergeCell ref="K159:M159"/>
    <mergeCell ref="K167:M167"/>
    <mergeCell ref="K175:M175"/>
    <mergeCell ref="K194:M194"/>
    <mergeCell ref="K202:M202"/>
    <mergeCell ref="K210:M210"/>
    <mergeCell ref="L183:M183"/>
    <mergeCell ref="L224:M224"/>
    <mergeCell ref="L263:M263"/>
    <mergeCell ref="L264:M266"/>
    <mergeCell ref="K225:K227"/>
    <mergeCell ref="L225:M227"/>
    <mergeCell ref="K184:K186"/>
    <mergeCell ref="L125:L129"/>
    <mergeCell ref="M177:M181"/>
    <mergeCell ref="L133:L137"/>
    <mergeCell ref="K133:K137"/>
    <mergeCell ref="K130:M130"/>
    <mergeCell ref="K125:K129"/>
    <mergeCell ref="K193:M193"/>
    <mergeCell ref="K33:K37"/>
    <mergeCell ref="K7:K9"/>
    <mergeCell ref="K17:M17"/>
    <mergeCell ref="K31:M31"/>
    <mergeCell ref="B61:G61"/>
    <mergeCell ref="B69:G69"/>
    <mergeCell ref="B41:E41"/>
    <mergeCell ref="B77:G77"/>
    <mergeCell ref="B71:F71"/>
    <mergeCell ref="B43:F43"/>
    <mergeCell ref="B63:F63"/>
    <mergeCell ref="B49:G49"/>
    <mergeCell ref="F51:G54"/>
    <mergeCell ref="F65:G68"/>
    <mergeCell ref="B68:E68"/>
    <mergeCell ref="F45:G48"/>
    <mergeCell ref="M72:M76"/>
    <mergeCell ref="M44:M48"/>
    <mergeCell ref="L40:M42"/>
    <mergeCell ref="K44:K48"/>
    <mergeCell ref="B55:G55"/>
    <mergeCell ref="B48:E48"/>
    <mergeCell ref="B54:E54"/>
    <mergeCell ref="B60:E60"/>
    <mergeCell ref="K122:M122"/>
    <mergeCell ref="K209:M209"/>
    <mergeCell ref="K217:M217"/>
    <mergeCell ref="K201:M201"/>
    <mergeCell ref="B83:G83"/>
    <mergeCell ref="B102:G102"/>
    <mergeCell ref="B108:G108"/>
    <mergeCell ref="K97:K101"/>
    <mergeCell ref="L97:L101"/>
    <mergeCell ref="M97:M101"/>
    <mergeCell ref="B152:G152"/>
    <mergeCell ref="B158:G158"/>
    <mergeCell ref="B116:G116"/>
    <mergeCell ref="B96:F96"/>
    <mergeCell ref="B93:E93"/>
    <mergeCell ref="B85:F85"/>
    <mergeCell ref="F93:G93"/>
    <mergeCell ref="B94:E94"/>
    <mergeCell ref="B92:G92"/>
    <mergeCell ref="B110:F110"/>
    <mergeCell ref="B122:G122"/>
    <mergeCell ref="M111:M115"/>
    <mergeCell ref="L111:L115"/>
    <mergeCell ref="K111:K115"/>
    <mergeCell ref="K62:M62"/>
    <mergeCell ref="K70:M70"/>
    <mergeCell ref="K84:M84"/>
    <mergeCell ref="K91:M91"/>
    <mergeCell ref="K77:M77"/>
    <mergeCell ref="K69:M69"/>
    <mergeCell ref="K86:K90"/>
    <mergeCell ref="L86:L90"/>
    <mergeCell ref="M86:M90"/>
    <mergeCell ref="K83:M83"/>
    <mergeCell ref="L64:L68"/>
    <mergeCell ref="K64:K68"/>
    <mergeCell ref="M64:M68"/>
    <mergeCell ref="K72:K76"/>
    <mergeCell ref="L72:L76"/>
    <mergeCell ref="B124:F124"/>
    <mergeCell ref="B132:F132"/>
    <mergeCell ref="B166:G166"/>
    <mergeCell ref="B174:G174"/>
    <mergeCell ref="F118:G121"/>
    <mergeCell ref="B146:F146"/>
    <mergeCell ref="B182:G182"/>
    <mergeCell ref="K102:M102"/>
    <mergeCell ref="K117:K121"/>
    <mergeCell ref="L117:L121"/>
    <mergeCell ref="M117:M121"/>
    <mergeCell ref="K103:K107"/>
    <mergeCell ref="L103:L107"/>
    <mergeCell ref="M103:M107"/>
    <mergeCell ref="K152:M152"/>
    <mergeCell ref="K144:M144"/>
    <mergeCell ref="K138:M138"/>
    <mergeCell ref="L139:L143"/>
    <mergeCell ref="M139:M143"/>
    <mergeCell ref="K139:K143"/>
    <mergeCell ref="K147:K151"/>
    <mergeCell ref="L147:L151"/>
    <mergeCell ref="M147:M151"/>
    <mergeCell ref="K116:M116"/>
    <mergeCell ref="F197:G200"/>
    <mergeCell ref="L204:L208"/>
    <mergeCell ref="M204:M208"/>
    <mergeCell ref="K188:K192"/>
    <mergeCell ref="L212:L216"/>
    <mergeCell ref="F184:G184"/>
    <mergeCell ref="F189:G192"/>
    <mergeCell ref="F205:G208"/>
    <mergeCell ref="L188:L192"/>
    <mergeCell ref="M188:M192"/>
    <mergeCell ref="K196:K200"/>
    <mergeCell ref="L196:L200"/>
    <mergeCell ref="M196:M200"/>
    <mergeCell ref="K204:K208"/>
    <mergeCell ref="K212:K216"/>
    <mergeCell ref="M212:M216"/>
    <mergeCell ref="B307:G307"/>
    <mergeCell ref="K307:M307"/>
    <mergeCell ref="K301:M301"/>
    <mergeCell ref="K293:M293"/>
    <mergeCell ref="K287:M287"/>
    <mergeCell ref="K279:M279"/>
    <mergeCell ref="K273:M273"/>
    <mergeCell ref="K262:M262"/>
    <mergeCell ref="K264:K266"/>
    <mergeCell ref="B279:G279"/>
    <mergeCell ref="B287:G287"/>
    <mergeCell ref="B293:G293"/>
    <mergeCell ref="K294:M294"/>
    <mergeCell ref="B273:G273"/>
    <mergeCell ref="F269:G272"/>
    <mergeCell ref="F275:G278"/>
    <mergeCell ref="B301:G301"/>
    <mergeCell ref="K274:K278"/>
    <mergeCell ref="L274:L278"/>
    <mergeCell ref="M274:M278"/>
    <mergeCell ref="F303:G306"/>
    <mergeCell ref="K302:K306"/>
    <mergeCell ref="L302:L306"/>
    <mergeCell ref="M302:M306"/>
  </mergeCells>
  <phoneticPr fontId="85" type="noConversion"/>
  <conditionalFormatting sqref="B1:G1">
    <cfRule type="containsText" dxfId="134" priority="89" operator="containsText" text="Here">
      <formula>NOT(ISERROR(SEARCH("Here",B1)))</formula>
    </cfRule>
  </conditionalFormatting>
  <conditionalFormatting sqref="C12:C14 E12:E14">
    <cfRule type="containsText" dxfId="133" priority="80" operator="containsText" text="Select Rating or Leave Blank">
      <formula>NOT(ISERROR(SEARCH("Select Rating or Leave Blank",C12)))</formula>
    </cfRule>
  </conditionalFormatting>
  <conditionalFormatting sqref="C20:C22 E20:E22">
    <cfRule type="containsText" dxfId="132" priority="38" operator="containsText" text="Select Rating or Leave Blank">
      <formula>NOT(ISERROR(SEARCH("Select Rating or Leave Blank",C20)))</formula>
    </cfRule>
  </conditionalFormatting>
  <conditionalFormatting sqref="C26:C28 E26:E28">
    <cfRule type="containsText" dxfId="131" priority="37" operator="containsText" text="Select Rating or Leave Blank">
      <formula>NOT(ISERROR(SEARCH("Select Rating or Leave Blank",C26)))</formula>
    </cfRule>
  </conditionalFormatting>
  <conditionalFormatting sqref="C34:C36 E34:E36">
    <cfRule type="containsText" dxfId="130" priority="36" operator="containsText" text="Select Rating or Leave Blank">
      <formula>NOT(ISERROR(SEARCH("Select Rating or Leave Blank",C34)))</formula>
    </cfRule>
  </conditionalFormatting>
  <conditionalFormatting sqref="C45:C47 E45:E47">
    <cfRule type="containsText" dxfId="129" priority="35" operator="containsText" text="Select Rating or Leave Blank">
      <formula>NOT(ISERROR(SEARCH("Select Rating or Leave Blank",C45)))</formula>
    </cfRule>
  </conditionalFormatting>
  <conditionalFormatting sqref="C51:C53 E51:E53">
    <cfRule type="containsText" dxfId="128" priority="34" operator="containsText" text="Select Rating or Leave Blank">
      <formula>NOT(ISERROR(SEARCH("Select Rating or Leave Blank",C51)))</formula>
    </cfRule>
  </conditionalFormatting>
  <conditionalFormatting sqref="C57:C59 E57:E59">
    <cfRule type="containsText" dxfId="127" priority="33" operator="containsText" text="Select Rating or Leave Blank">
      <formula>NOT(ISERROR(SEARCH("Select Rating or Leave Blank",C57)))</formula>
    </cfRule>
  </conditionalFormatting>
  <conditionalFormatting sqref="C65:C67 E65:E67">
    <cfRule type="containsText" dxfId="126" priority="32" operator="containsText" text="Select Rating or Leave Blank">
      <formula>NOT(ISERROR(SEARCH("Select Rating or Leave Blank",C65)))</formula>
    </cfRule>
  </conditionalFormatting>
  <conditionalFormatting sqref="C73:C75 E73:E75">
    <cfRule type="containsText" dxfId="125" priority="31" operator="containsText" text="Select Rating or Leave Blank">
      <formula>NOT(ISERROR(SEARCH("Select Rating or Leave Blank",C73)))</formula>
    </cfRule>
  </conditionalFormatting>
  <conditionalFormatting sqref="C79:C81 E79:E81">
    <cfRule type="containsText" dxfId="124" priority="30" operator="containsText" text="Select Rating or Leave Blank">
      <formula>NOT(ISERROR(SEARCH("Select Rating or Leave Blank",C79)))</formula>
    </cfRule>
  </conditionalFormatting>
  <conditionalFormatting sqref="C87:C89 E87:E89">
    <cfRule type="containsText" dxfId="123" priority="29" operator="containsText" text="Select Rating or Leave Blank">
      <formula>NOT(ISERROR(SEARCH("Select Rating or Leave Blank",C87)))</formula>
    </cfRule>
  </conditionalFormatting>
  <conditionalFormatting sqref="C98:C100 E98:E100">
    <cfRule type="containsText" dxfId="122" priority="28" operator="containsText" text="Select Rating or Leave Blank">
      <formula>NOT(ISERROR(SEARCH("Select Rating or Leave Blank",C98)))</formula>
    </cfRule>
  </conditionalFormatting>
  <conditionalFormatting sqref="C104:C106 E104:E106">
    <cfRule type="containsText" dxfId="121" priority="27" operator="containsText" text="Select Rating or Leave Blank">
      <formula>NOT(ISERROR(SEARCH("Select Rating or Leave Blank",C104)))</formula>
    </cfRule>
  </conditionalFormatting>
  <conditionalFormatting sqref="C112:C114 E112:E114">
    <cfRule type="containsText" dxfId="120" priority="26" operator="containsText" text="Select Rating or Leave Blank">
      <formula>NOT(ISERROR(SEARCH("Select Rating or Leave Blank",C112)))</formula>
    </cfRule>
  </conditionalFormatting>
  <conditionalFormatting sqref="C118:C120 E118:E120">
    <cfRule type="containsText" dxfId="119" priority="25" operator="containsText" text="Select Rating or Leave Blank">
      <formula>NOT(ISERROR(SEARCH("Select Rating or Leave Blank",C118)))</formula>
    </cfRule>
  </conditionalFormatting>
  <conditionalFormatting sqref="C126:C128 E126:E128">
    <cfRule type="containsText" dxfId="118" priority="24" operator="containsText" text="Select Rating or Leave Blank">
      <formula>NOT(ISERROR(SEARCH("Select Rating or Leave Blank",C126)))</formula>
    </cfRule>
  </conditionalFormatting>
  <conditionalFormatting sqref="C134:C136 E134:E136">
    <cfRule type="containsText" dxfId="117" priority="23" operator="containsText" text="Select Rating or Leave Blank">
      <formula>NOT(ISERROR(SEARCH("Select Rating or Leave Blank",C134)))</formula>
    </cfRule>
  </conditionalFormatting>
  <conditionalFormatting sqref="C140:C142 E140:E142">
    <cfRule type="containsText" dxfId="116" priority="22" operator="containsText" text="Select Rating or Leave Blank">
      <formula>NOT(ISERROR(SEARCH("Select Rating or Leave Blank",C140)))</formula>
    </cfRule>
  </conditionalFormatting>
  <conditionalFormatting sqref="C148:C150 E148:E150">
    <cfRule type="containsText" dxfId="115" priority="21" operator="containsText" text="Select Rating or Leave Blank">
      <formula>NOT(ISERROR(SEARCH("Select Rating or Leave Blank",C148)))</formula>
    </cfRule>
  </conditionalFormatting>
  <conditionalFormatting sqref="C154:C156 E154:E156">
    <cfRule type="containsText" dxfId="114" priority="20" operator="containsText" text="Select Rating or Leave Blank">
      <formula>NOT(ISERROR(SEARCH("Select Rating or Leave Blank",C154)))</formula>
    </cfRule>
  </conditionalFormatting>
  <conditionalFormatting sqref="C162:C164 E162:E164">
    <cfRule type="containsText" dxfId="113" priority="19" operator="containsText" text="Select Rating or Leave Blank">
      <formula>NOT(ISERROR(SEARCH("Select Rating or Leave Blank",C162)))</formula>
    </cfRule>
  </conditionalFormatting>
  <conditionalFormatting sqref="C170:C172 E170:E172">
    <cfRule type="containsText" dxfId="112" priority="18" operator="containsText" text="Select Rating or Leave Blank">
      <formula>NOT(ISERROR(SEARCH("Select Rating or Leave Blank",C170)))</formula>
    </cfRule>
  </conditionalFormatting>
  <conditionalFormatting sqref="C178:C180 E178:E180">
    <cfRule type="containsText" dxfId="111" priority="17" operator="containsText" text="Select Rating or Leave Blank">
      <formula>NOT(ISERROR(SEARCH("Select Rating or Leave Blank",C178)))</formula>
    </cfRule>
  </conditionalFormatting>
  <conditionalFormatting sqref="C189:C191 E189:E191">
    <cfRule type="containsText" dxfId="110" priority="16" operator="containsText" text="Select Rating or Leave Blank">
      <formula>NOT(ISERROR(SEARCH("Select Rating or Leave Blank",C189)))</formula>
    </cfRule>
  </conditionalFormatting>
  <conditionalFormatting sqref="C197:C199 E197:E199">
    <cfRule type="containsText" dxfId="109" priority="15" operator="containsText" text="Select Rating or Leave Blank">
      <formula>NOT(ISERROR(SEARCH("Select Rating or Leave Blank",C197)))</formula>
    </cfRule>
  </conditionalFormatting>
  <conditionalFormatting sqref="C205:C207 E205:E207">
    <cfRule type="containsText" dxfId="108" priority="14" operator="containsText" text="Select Rating or Leave Blank">
      <formula>NOT(ISERROR(SEARCH("Select Rating or Leave Blank",C205)))</formula>
    </cfRule>
  </conditionalFormatting>
  <conditionalFormatting sqref="C213:C215 E213:E215">
    <cfRule type="containsText" dxfId="107" priority="13" operator="containsText" text="Select Rating or Leave Blank">
      <formula>NOT(ISERROR(SEARCH("Select Rating or Leave Blank",C213)))</formula>
    </cfRule>
  </conditionalFormatting>
  <conditionalFormatting sqref="C219:C221 E219:E221">
    <cfRule type="containsText" dxfId="106" priority="12" operator="containsText" text="Select Rating or Leave Blank">
      <formula>NOT(ISERROR(SEARCH("Select Rating or Leave Blank",C219)))</formula>
    </cfRule>
  </conditionalFormatting>
  <conditionalFormatting sqref="C230:C232 E230:E232">
    <cfRule type="containsText" dxfId="105" priority="11" operator="containsText" text="Select Rating or Leave Blank">
      <formula>NOT(ISERROR(SEARCH("Select Rating or Leave Blank",C230)))</formula>
    </cfRule>
  </conditionalFormatting>
  <conditionalFormatting sqref="C238:C240 E238:E240">
    <cfRule type="containsText" dxfId="104" priority="10" operator="containsText" text="Select Rating or Leave Blank">
      <formula>NOT(ISERROR(SEARCH("Select Rating or Leave Blank",C238)))</formula>
    </cfRule>
  </conditionalFormatting>
  <conditionalFormatting sqref="C246:C248 E246:E248">
    <cfRule type="containsText" dxfId="103" priority="9" operator="containsText" text="Select Rating or Leave Blank">
      <formula>NOT(ISERROR(SEARCH("Select Rating or Leave Blank",C246)))</formula>
    </cfRule>
  </conditionalFormatting>
  <conditionalFormatting sqref="C252:C254 E252:E254">
    <cfRule type="containsText" dxfId="102" priority="8" operator="containsText" text="Select Rating or Leave Blank">
      <formula>NOT(ISERROR(SEARCH("Select Rating or Leave Blank",C252)))</formula>
    </cfRule>
  </conditionalFormatting>
  <conditionalFormatting sqref="C258:C260 E258:E260">
    <cfRule type="containsText" dxfId="101" priority="7" operator="containsText" text="Select Rating or Leave Blank">
      <formula>NOT(ISERROR(SEARCH("Select Rating or Leave Blank",C258)))</formula>
    </cfRule>
  </conditionalFormatting>
  <conditionalFormatting sqref="C269:C271 E269:E271">
    <cfRule type="containsText" dxfId="100" priority="6" operator="containsText" text="Select Rating or Leave Blank">
      <formula>NOT(ISERROR(SEARCH("Select Rating or Leave Blank",C269)))</formula>
    </cfRule>
  </conditionalFormatting>
  <conditionalFormatting sqref="C275:C277 E275:E277">
    <cfRule type="containsText" dxfId="99" priority="5" operator="containsText" text="Select Rating or Leave Blank">
      <formula>NOT(ISERROR(SEARCH("Select Rating or Leave Blank",C275)))</formula>
    </cfRule>
  </conditionalFormatting>
  <conditionalFormatting sqref="C283:C285 E283:E285">
    <cfRule type="containsText" dxfId="98" priority="4" operator="containsText" text="Select Rating or Leave Blank">
      <formula>NOT(ISERROR(SEARCH("Select Rating or Leave Blank",C283)))</formula>
    </cfRule>
  </conditionalFormatting>
  <conditionalFormatting sqref="C289:C291 E289:E291">
    <cfRule type="containsText" dxfId="97" priority="3" operator="containsText" text="Select Rating or Leave Blank">
      <formula>NOT(ISERROR(SEARCH("Select Rating or Leave Blank",C289)))</formula>
    </cfRule>
  </conditionalFormatting>
  <conditionalFormatting sqref="C297:C299 E297:E299">
    <cfRule type="containsText" dxfId="96" priority="2" operator="containsText" text="Select Rating or Leave Blank">
      <formula>NOT(ISERROR(SEARCH("Select Rating or Leave Blank",C297)))</formula>
    </cfRule>
  </conditionalFormatting>
  <conditionalFormatting sqref="C303:C305 E303:E305">
    <cfRule type="containsText" dxfId="95" priority="1" operator="containsText" text="Select Rating or Leave Blank">
      <formula>NOT(ISERROR(SEARCH("Select Rating or Leave Blank",C303)))</formula>
    </cfRule>
  </conditionalFormatting>
  <conditionalFormatting sqref="C2:D3 F2:G3">
    <cfRule type="containsText" dxfId="94" priority="81" operator="containsText" text="Here">
      <formula>NOT(ISERROR(SEARCH("Here",C2)))</formula>
    </cfRule>
  </conditionalFormatting>
  <conditionalFormatting sqref="G11 G19 G25 G33 G44 G50 G56 G64 G72 G78 G86 G97 G103 G111 G117 G125 G133 G139 G147 G153 G161 G169 G177 G188 G196 G204 G212 G218 G229 G237 G245 G251 G257 G268 G274 G282 G288 G296 G302">
    <cfRule type="containsBlanks" dxfId="93" priority="87">
      <formula>LEN(TRIM(G11))=0</formula>
    </cfRule>
    <cfRule type="containsText" dxfId="92" priority="88" operator="containsText" text="Select Rating">
      <formula>NOT(ISERROR(SEARCH("Select Rating",G11)))</formula>
    </cfRule>
  </conditionalFormatting>
  <dataValidations count="1">
    <dataValidation type="list" allowBlank="1" showInputMessage="1" showErrorMessage="1" sqref="G274 G11 G302 G86 G288 G44 G64 G56 G78 G103 G111 G125 G139 G147 G153 G161 G177 G169 G188 G204 G218 G296 G245 G212 G251 G19 G33 G50 G72 G97 G117 G133 G196 G229 G237 G257 G268 G282 G25" xr:uid="{00000000-0002-0000-0A00-000000000000}">
      <formula1>Prof_Practice_Ratings</formula1>
    </dataValidation>
  </dataValidations>
  <printOptions horizontalCentered="1"/>
  <pageMargins left="0.3" right="0.3" top="0.5" bottom="0.5" header="0" footer="0.25"/>
  <pageSetup orientation="landscape" horizontalDpi="1200" verticalDpi="1200" r:id="rId1"/>
  <headerFooter>
    <oddFooter>&amp;L&amp;8&amp;F - &amp;A&amp;R&amp;8&amp;D - Page &amp;P of &amp;N</oddFooter>
  </headerFooter>
  <rowBreaks count="26" manualBreakCount="26">
    <brk id="16" max="16383" man="1"/>
    <brk id="30" max="16383" man="1"/>
    <brk id="39" max="16383" man="1"/>
    <brk id="55" max="16383" man="1"/>
    <brk id="69" max="16383" man="1"/>
    <brk id="77" max="16383" man="1"/>
    <brk id="92" max="16383" man="1"/>
    <brk id="108" max="16383" man="1"/>
    <brk id="122" max="16383" man="1"/>
    <brk id="138" max="16383" man="1"/>
    <brk id="152" max="16383" man="1"/>
    <brk id="166" max="16383" man="1"/>
    <brk id="183" max="16383" man="1"/>
    <brk id="201" max="16383" man="1"/>
    <brk id="217" max="16383" man="1"/>
    <brk id="224" max="16383" man="1"/>
    <brk id="234" max="16383" man="1"/>
    <brk id="250" max="16383" man="1"/>
    <brk id="263" max="16383" man="1"/>
    <brk id="273" max="16383" man="1"/>
    <brk id="287" max="16383" man="1"/>
    <brk id="293" max="16383" man="1"/>
    <brk id="301" max="16383" man="1"/>
    <brk id="310" max="16383" man="1"/>
    <brk id="324" max="16383" man="1"/>
    <brk id="348" max="16383"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A00-000001000000}">
          <x14:formula1>
            <xm:f>Tables!$A$2:$A$6</xm:f>
          </x14:formula1>
          <xm:sqref>G263 G183 G224</xm:sqref>
        </x14:dataValidation>
      </x14:dataValidations>
    </ext>
  </extLs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1">
    <tabColor rgb="FFFF0000"/>
  </sheetPr>
  <dimension ref="A1:I11"/>
  <sheetViews>
    <sheetView showGridLines="0" workbookViewId="0">
      <pane xSplit="1" ySplit="4" topLeftCell="B5" activePane="bottomRight" state="frozen"/>
      <selection activeCell="M14" sqref="M14:M20"/>
      <selection pane="topRight" activeCell="M14" sqref="M14:M20"/>
      <selection pane="bottomLeft" activeCell="M14" sqref="M14:M20"/>
      <selection pane="bottomRight" activeCell="E5" sqref="E5"/>
    </sheetView>
  </sheetViews>
  <sheetFormatPr defaultColWidth="9.5" defaultRowHeight="12.75" zeroHeight="1" x14ac:dyDescent="0.2"/>
  <cols>
    <col min="1" max="1" width="14" style="1" bestFit="1" customWidth="1"/>
    <col min="2" max="2" width="25.83203125" style="1" customWidth="1"/>
    <col min="3" max="4" width="38.83203125" style="1" customWidth="1"/>
    <col min="5" max="5" width="16.1640625" style="1" customWidth="1"/>
    <col min="6" max="6" width="14.5" style="1" bestFit="1" customWidth="1"/>
    <col min="7" max="9" width="50.83203125" style="1" customWidth="1"/>
    <col min="10" max="16384" width="9.5" style="1"/>
  </cols>
  <sheetData>
    <row r="1" spans="1:9" s="34" customFormat="1" ht="21" x14ac:dyDescent="0.2">
      <c r="A1" s="355" t="s">
        <v>441</v>
      </c>
      <c r="B1" s="355"/>
      <c r="C1" s="356"/>
      <c r="D1" s="356"/>
      <c r="E1" s="356"/>
      <c r="F1" s="356"/>
      <c r="G1" s="371" t="s">
        <v>712</v>
      </c>
      <c r="H1" s="371"/>
      <c r="I1" s="371"/>
    </row>
    <row r="2" spans="1:9" s="34" customFormat="1" ht="15.75" x14ac:dyDescent="0.2">
      <c r="B2" s="5" t="s">
        <v>267</v>
      </c>
      <c r="C2" s="112" t="str">
        <f>'Evaluation Information'!B4</f>
        <v>Enter Principal Name Here</v>
      </c>
      <c r="D2" s="5" t="s">
        <v>270</v>
      </c>
      <c r="E2" s="370" t="str">
        <f>'Evaluation Information'!B8</f>
        <v>Enter School Year Here</v>
      </c>
      <c r="F2" s="370"/>
      <c r="G2" s="371"/>
      <c r="H2" s="371"/>
      <c r="I2" s="371"/>
    </row>
    <row r="3" spans="1:9" s="34" customFormat="1" ht="8.25" customHeight="1" x14ac:dyDescent="0.2">
      <c r="A3" s="1"/>
      <c r="B3" s="1"/>
      <c r="C3" s="1"/>
      <c r="D3" s="1"/>
      <c r="E3" s="1"/>
      <c r="F3" s="1"/>
    </row>
    <row r="4" spans="1:9" s="113" customFormat="1" ht="31.5" x14ac:dyDescent="0.2">
      <c r="A4" s="116"/>
      <c r="B4" s="116" t="s">
        <v>429</v>
      </c>
      <c r="C4" s="116" t="s">
        <v>725</v>
      </c>
      <c r="D4" s="116" t="s">
        <v>726</v>
      </c>
      <c r="E4" s="14" t="s">
        <v>442</v>
      </c>
      <c r="F4" s="14" t="s">
        <v>443</v>
      </c>
      <c r="G4" s="357" t="s">
        <v>320</v>
      </c>
      <c r="H4" s="357"/>
      <c r="I4" s="357"/>
    </row>
    <row r="5" spans="1:9" ht="115.35" customHeight="1" x14ac:dyDescent="0.2">
      <c r="A5" s="117" t="s">
        <v>722</v>
      </c>
      <c r="B5" s="212" t="s">
        <v>304</v>
      </c>
      <c r="C5" s="214" t="s">
        <v>723</v>
      </c>
      <c r="D5" s="214" t="s">
        <v>721</v>
      </c>
      <c r="E5" s="118" t="s">
        <v>309</v>
      </c>
      <c r="F5" s="28" t="str">
        <f>IF(E5="Select","",IF(E5="Exceeds Goal",4,IF(E5="Meets Goal",3,IF(E5="Minimal Growth",2,IF(E5="No Growth / Negative Growth",1,IF(E5="Not Applicable","N/A"))))))</f>
        <v/>
      </c>
      <c r="G5" s="365" t="s">
        <v>391</v>
      </c>
      <c r="H5" s="367" t="s">
        <v>392</v>
      </c>
      <c r="I5" s="367" t="s">
        <v>393</v>
      </c>
    </row>
    <row r="6" spans="1:9" ht="115.35" customHeight="1" x14ac:dyDescent="0.2">
      <c r="A6" s="117" t="s">
        <v>719</v>
      </c>
      <c r="B6" s="212" t="s">
        <v>304</v>
      </c>
      <c r="C6" s="214" t="s">
        <v>723</v>
      </c>
      <c r="D6" s="214" t="s">
        <v>721</v>
      </c>
      <c r="E6" s="118" t="s">
        <v>309</v>
      </c>
      <c r="F6" s="28" t="str">
        <f>IF(E6="Select","",IF(E6="Exceeds Goal",4,IF(E6="Meets Goal",3,IF(E6="Minimal Growth",2,IF(E6="No Growth / Negative Growth",1,IF(E6="Not Applicable","N/A"))))))</f>
        <v/>
      </c>
      <c r="G6" s="366"/>
      <c r="H6" s="368"/>
      <c r="I6" s="368"/>
    </row>
    <row r="7" spans="1:9" ht="115.35" customHeight="1" x14ac:dyDescent="0.2">
      <c r="A7" s="117" t="s">
        <v>720</v>
      </c>
      <c r="B7" s="213"/>
      <c r="C7" s="214" t="s">
        <v>724</v>
      </c>
      <c r="D7" s="214" t="s">
        <v>721</v>
      </c>
      <c r="E7" s="118" t="s">
        <v>309</v>
      </c>
      <c r="F7" s="28" t="str">
        <f>IF(E7="Select","",IF(E7="","",IF(E7="Exceeds Goal",4,IF(E7="Meets Goal",3,IF(E7="Minimal Growth",2,IF(E7="No Growth / Negative Growth",1,IF(E7="Not Applicable","N/A")))))))</f>
        <v/>
      </c>
      <c r="G7" s="366"/>
      <c r="H7" s="368"/>
      <c r="I7" s="368"/>
    </row>
    <row r="8" spans="1:9" ht="15.75" x14ac:dyDescent="0.2">
      <c r="A8" s="359" t="s">
        <v>440</v>
      </c>
      <c r="B8" s="359"/>
      <c r="C8" s="359"/>
      <c r="D8" s="359"/>
      <c r="E8" s="364" t="str">
        <f>IF(F5="","",IF(F5="N/A","N/A",AVERAGE(F5:F7)))</f>
        <v/>
      </c>
      <c r="F8" s="364"/>
      <c r="G8" s="124" t="s">
        <v>450</v>
      </c>
      <c r="H8" s="124" t="s">
        <v>451</v>
      </c>
      <c r="I8" s="124" t="s">
        <v>452</v>
      </c>
    </row>
    <row r="9" spans="1:9" ht="28.15" customHeight="1" x14ac:dyDescent="0.2">
      <c r="A9" s="358" t="s">
        <v>253</v>
      </c>
      <c r="B9" s="358"/>
      <c r="C9" s="358"/>
      <c r="D9" s="358"/>
      <c r="E9" s="358"/>
      <c r="F9" s="358"/>
      <c r="G9" s="369" t="s">
        <v>453</v>
      </c>
      <c r="H9" s="369" t="s">
        <v>454</v>
      </c>
      <c r="I9" s="369" t="s">
        <v>455</v>
      </c>
    </row>
    <row r="10" spans="1:9" ht="68.099999999999994" customHeight="1" x14ac:dyDescent="0.2">
      <c r="A10" s="360" t="s">
        <v>301</v>
      </c>
      <c r="B10" s="360"/>
      <c r="C10" s="360"/>
      <c r="D10" s="361" t="str">
        <f>IF(E5="Select","Select option for cell E5",IF(E6="Select","Select option for cell E6",IF(E8="N/A","Not Applicable",IF(E8="","",VLOOKUP(E8,Tables!$N$1:$P$402,3,TRUE)))))</f>
        <v>Select option for cell E5</v>
      </c>
      <c r="E10" s="362"/>
      <c r="F10" s="363"/>
      <c r="G10" s="369"/>
      <c r="H10" s="369"/>
      <c r="I10" s="369"/>
    </row>
    <row r="11" spans="1:9" x14ac:dyDescent="0.2"/>
  </sheetData>
  <sheetProtection algorithmName="SHA-512" hashValue="wcdYd6VRubH1mc9zBFNoZjVG+TTqIXBr/HdMSBZAZduaB91TW8Qt4vKYlqOm8GQzNpXLMlbz2++l5yQ/uc2geQ==" saltValue="CGiSICzRBMfs/6OZPQNRNg==" spinCount="100000" sheet="1" objects="1" scenarios="1"/>
  <mergeCells count="15">
    <mergeCell ref="A1:F1"/>
    <mergeCell ref="G4:I4"/>
    <mergeCell ref="A9:F9"/>
    <mergeCell ref="A8:D8"/>
    <mergeCell ref="A10:C10"/>
    <mergeCell ref="D10:F10"/>
    <mergeCell ref="E8:F8"/>
    <mergeCell ref="G5:G7"/>
    <mergeCell ref="H5:H7"/>
    <mergeCell ref="I5:I7"/>
    <mergeCell ref="G9:G10"/>
    <mergeCell ref="H9:H10"/>
    <mergeCell ref="I9:I10"/>
    <mergeCell ref="E2:F2"/>
    <mergeCell ref="G1:I2"/>
  </mergeCells>
  <conditionalFormatting sqref="B5:B6">
    <cfRule type="containsText" dxfId="91" priority="15" operator="containsText" text="List">
      <formula>NOT(ISERROR(SEARCH("List",B5)))</formula>
    </cfRule>
    <cfRule type="containsBlanks" dxfId="90" priority="16">
      <formula>LEN(TRIM(B5))=0</formula>
    </cfRule>
  </conditionalFormatting>
  <conditionalFormatting sqref="C2 E2">
    <cfRule type="containsText" dxfId="89" priority="29" operator="containsText" text="Here">
      <formula>NOT(ISERROR(SEARCH("Here",C2)))</formula>
    </cfRule>
  </conditionalFormatting>
  <conditionalFormatting sqref="C5:D7">
    <cfRule type="containsText" dxfId="88" priority="1" operator="containsText" text="Here">
      <formula>NOT(ISERROR(SEARCH("Here",C5)))</formula>
    </cfRule>
  </conditionalFormatting>
  <conditionalFormatting sqref="E5:E7">
    <cfRule type="containsText" dxfId="87" priority="20" operator="containsText" text="Select">
      <formula>NOT(ISERROR(SEARCH("Select",E5)))</formula>
    </cfRule>
  </conditionalFormatting>
  <conditionalFormatting sqref="E6">
    <cfRule type="containsBlanks" dxfId="86" priority="19">
      <formula>LEN(TRIM(E6))=0</formula>
    </cfRule>
  </conditionalFormatting>
  <dataValidations count="2">
    <dataValidation type="list" allowBlank="1" showInputMessage="1" showErrorMessage="1" sqref="E5:E7" xr:uid="{00000000-0002-0000-0B00-000000000000}">
      <formula1>Achievement_Goal_Rating</formula1>
    </dataValidation>
    <dataValidation type="list" allowBlank="1" showInputMessage="1" showErrorMessage="1" sqref="B5:B6" xr:uid="{00000000-0002-0000-0B00-000001000000}">
      <formula1>Assessment_Type</formula1>
    </dataValidation>
  </dataValidations>
  <printOptions horizontalCentered="1"/>
  <pageMargins left="0.3" right="0.3" top="0.5" bottom="0.5" header="0" footer="0.25"/>
  <pageSetup orientation="landscape" horizontalDpi="1200" verticalDpi="1200" r:id="rId1"/>
  <headerFooter>
    <oddFooter>&amp;L&amp;8&amp;F - &amp;A&amp;R&amp;8&amp;D - Page &amp;P of &amp;N</oddFooter>
  </headerFooter>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2">
    <tabColor rgb="FFFF0000"/>
  </sheetPr>
  <dimension ref="A1:F15"/>
  <sheetViews>
    <sheetView showGridLines="0" workbookViewId="0">
      <selection activeCell="C3" sqref="C3:D3"/>
    </sheetView>
  </sheetViews>
  <sheetFormatPr defaultColWidth="0" defaultRowHeight="15.75" zeroHeight="1" x14ac:dyDescent="0.2"/>
  <cols>
    <col min="1" max="1" width="35.83203125" style="6" customWidth="1"/>
    <col min="2" max="2" width="35.83203125" style="4" customWidth="1"/>
    <col min="3" max="5" width="35.83203125" style="6" customWidth="1"/>
    <col min="6" max="6" width="1" style="6" customWidth="1"/>
    <col min="7" max="16384" width="9.5" style="6" hidden="1"/>
  </cols>
  <sheetData>
    <row r="1" spans="1:5" ht="27.75" customHeight="1" x14ac:dyDescent="0.2">
      <c r="A1" s="5" t="s">
        <v>267</v>
      </c>
      <c r="B1" s="99" t="str">
        <f>'Evaluation Information'!B4:K4</f>
        <v>Enter Principal Name Here</v>
      </c>
      <c r="C1" s="5" t="s">
        <v>270</v>
      </c>
      <c r="D1" s="99" t="str">
        <f>'Evaluation Information'!B8</f>
        <v>Enter School Year Here</v>
      </c>
      <c r="E1" s="99"/>
    </row>
    <row r="2" spans="1:5" s="100" customFormat="1" ht="30" customHeight="1" x14ac:dyDescent="0.2">
      <c r="A2" s="372" t="s">
        <v>294</v>
      </c>
      <c r="B2" s="372"/>
      <c r="C2" s="372" t="s">
        <v>397</v>
      </c>
      <c r="D2" s="372"/>
      <c r="E2" s="125" t="s">
        <v>320</v>
      </c>
    </row>
    <row r="3" spans="1:5" ht="85.15" customHeight="1" x14ac:dyDescent="0.2">
      <c r="A3" s="373"/>
      <c r="B3" s="373"/>
      <c r="C3" s="373"/>
      <c r="D3" s="373"/>
      <c r="E3" s="378" t="s">
        <v>396</v>
      </c>
    </row>
    <row r="4" spans="1:5" ht="85.15" customHeight="1" x14ac:dyDescent="0.2">
      <c r="A4" s="373"/>
      <c r="B4" s="373"/>
      <c r="C4" s="373"/>
      <c r="D4" s="373"/>
      <c r="E4" s="378"/>
    </row>
    <row r="5" spans="1:5" ht="85.15" customHeight="1" x14ac:dyDescent="0.2">
      <c r="A5" s="373"/>
      <c r="B5" s="373"/>
      <c r="C5" s="373"/>
      <c r="D5" s="373"/>
      <c r="E5" s="375" t="s">
        <v>484</v>
      </c>
    </row>
    <row r="6" spans="1:5" ht="85.15" customHeight="1" x14ac:dyDescent="0.2">
      <c r="A6" s="373"/>
      <c r="B6" s="373"/>
      <c r="C6" s="373"/>
      <c r="D6" s="373"/>
      <c r="E6" s="376"/>
    </row>
    <row r="7" spans="1:5" ht="85.15" customHeight="1" x14ac:dyDescent="0.2">
      <c r="A7" s="373"/>
      <c r="B7" s="373"/>
      <c r="C7" s="373"/>
      <c r="D7" s="373"/>
      <c r="E7" s="377"/>
    </row>
    <row r="8" spans="1:5" ht="10.15" customHeight="1" x14ac:dyDescent="0.2">
      <c r="B8" s="6"/>
    </row>
    <row r="9" spans="1:5" s="34" customFormat="1" ht="30" customHeight="1" x14ac:dyDescent="0.2">
      <c r="A9" s="374" t="s">
        <v>325</v>
      </c>
      <c r="B9" s="374"/>
      <c r="C9" s="374" t="s">
        <v>397</v>
      </c>
      <c r="D9" s="374"/>
      <c r="E9" s="101"/>
    </row>
    <row r="10" spans="1:5" ht="85.15" customHeight="1" x14ac:dyDescent="0.2">
      <c r="A10" s="373"/>
      <c r="B10" s="373"/>
      <c r="C10" s="373"/>
      <c r="D10" s="373"/>
      <c r="E10" s="101"/>
    </row>
    <row r="11" spans="1:5" ht="85.15" customHeight="1" x14ac:dyDescent="0.2">
      <c r="A11" s="373"/>
      <c r="B11" s="373"/>
      <c r="C11" s="373"/>
      <c r="D11" s="373"/>
      <c r="E11" s="101"/>
    </row>
    <row r="12" spans="1:5" ht="85.15" customHeight="1" x14ac:dyDescent="0.2">
      <c r="A12" s="373"/>
      <c r="B12" s="373"/>
      <c r="C12" s="373"/>
      <c r="D12" s="373"/>
      <c r="E12" s="101"/>
    </row>
    <row r="13" spans="1:5" ht="85.15" customHeight="1" x14ac:dyDescent="0.2">
      <c r="A13" s="373"/>
      <c r="B13" s="373"/>
      <c r="C13" s="373"/>
      <c r="D13" s="373"/>
      <c r="E13" s="101"/>
    </row>
    <row r="14" spans="1:5" ht="85.15" customHeight="1" x14ac:dyDescent="0.2">
      <c r="A14" s="373"/>
      <c r="B14" s="373"/>
      <c r="C14" s="373"/>
      <c r="D14" s="373"/>
      <c r="E14" s="101"/>
    </row>
    <row r="15" spans="1:5" ht="10.15" customHeight="1" x14ac:dyDescent="0.2">
      <c r="B15" s="6"/>
    </row>
  </sheetData>
  <sheetProtection sheet="1" objects="1" scenarios="1"/>
  <mergeCells count="26">
    <mergeCell ref="E5:E7"/>
    <mergeCell ref="E3:E4"/>
    <mergeCell ref="C11:D11"/>
    <mergeCell ref="C12:D12"/>
    <mergeCell ref="C13:D13"/>
    <mergeCell ref="C10:D10"/>
    <mergeCell ref="C14:D14"/>
    <mergeCell ref="A14:B14"/>
    <mergeCell ref="A13:B13"/>
    <mergeCell ref="A12:B12"/>
    <mergeCell ref="A11:B11"/>
    <mergeCell ref="A10:B10"/>
    <mergeCell ref="C4:D4"/>
    <mergeCell ref="C5:D5"/>
    <mergeCell ref="C6:D6"/>
    <mergeCell ref="C7:D7"/>
    <mergeCell ref="A7:B7"/>
    <mergeCell ref="A6:B6"/>
    <mergeCell ref="A5:B5"/>
    <mergeCell ref="A4:B4"/>
    <mergeCell ref="A2:B2"/>
    <mergeCell ref="C2:D2"/>
    <mergeCell ref="C3:D3"/>
    <mergeCell ref="A3:B3"/>
    <mergeCell ref="A9:B9"/>
    <mergeCell ref="C9:D9"/>
  </mergeCells>
  <conditionalFormatting sqref="B1 D1:E1">
    <cfRule type="containsText" dxfId="85" priority="2" operator="containsText" text="Here">
      <formula>NOT(ISERROR(SEARCH("Here",B1)))</formula>
    </cfRule>
  </conditionalFormatting>
  <printOptions horizontalCentered="1"/>
  <pageMargins left="0.3" right="0.3" top="0.5" bottom="0.5" header="0" footer="0.25"/>
  <pageSetup orientation="landscape" horizontalDpi="1200" verticalDpi="1200" r:id="rId1"/>
  <headerFooter>
    <oddFooter>&amp;L&amp;8&amp;F - &amp;A&amp;R&amp;8&amp;D - Page &amp;P of &amp;N</oddFooter>
  </headerFooter>
  <rowBreaks count="1" manualBreakCount="1">
    <brk id="8" max="16383" man="1"/>
  </rowBreaks>
  <legacy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7">
    <tabColor rgb="FFFF0000"/>
  </sheetPr>
  <dimension ref="A1:I94"/>
  <sheetViews>
    <sheetView showGridLines="0" workbookViewId="0">
      <pane ySplit="1" topLeftCell="A2" activePane="bottomLeft" state="frozen"/>
      <selection activeCell="M14" sqref="M14:M20"/>
      <selection pane="bottomLeft" sqref="A1:F1"/>
    </sheetView>
  </sheetViews>
  <sheetFormatPr defaultColWidth="0" defaultRowHeight="15.75" x14ac:dyDescent="0.2"/>
  <cols>
    <col min="1" max="1" width="7.5" style="6" customWidth="1"/>
    <col min="2" max="6" width="20.83203125" style="6" customWidth="1"/>
    <col min="7" max="7" width="60.1640625" style="6" customWidth="1"/>
    <col min="8" max="8" width="41.83203125" style="6" customWidth="1"/>
    <col min="9" max="9" width="1.83203125" style="6" customWidth="1"/>
    <col min="10" max="16384" width="9.5" style="6" hidden="1"/>
  </cols>
  <sheetData>
    <row r="1" spans="1:8" ht="25.15" customHeight="1" x14ac:dyDescent="0.2">
      <c r="A1" s="379" t="s">
        <v>416</v>
      </c>
      <c r="B1" s="379"/>
      <c r="C1" s="379"/>
      <c r="D1" s="379"/>
      <c r="E1" s="379"/>
      <c r="F1" s="379"/>
      <c r="G1" s="433" t="s">
        <v>320</v>
      </c>
      <c r="H1" s="434"/>
    </row>
    <row r="2" spans="1:8" ht="10.15" customHeight="1" x14ac:dyDescent="0.2">
      <c r="A2" s="404"/>
      <c r="B2" s="404"/>
      <c r="C2" s="404"/>
      <c r="D2" s="404"/>
      <c r="E2" s="404"/>
      <c r="F2" s="404"/>
      <c r="G2" s="436" t="s">
        <v>730</v>
      </c>
      <c r="H2" s="435" t="s">
        <v>737</v>
      </c>
    </row>
    <row r="3" spans="1:8" ht="20.100000000000001" customHeight="1" x14ac:dyDescent="0.2">
      <c r="A3" s="405" t="s">
        <v>267</v>
      </c>
      <c r="B3" s="405"/>
      <c r="C3" s="406" t="str">
        <f>'Evaluation Information'!B4</f>
        <v>Enter Principal Name Here</v>
      </c>
      <c r="D3" s="406"/>
      <c r="E3" s="126" t="s">
        <v>270</v>
      </c>
      <c r="F3" s="145" t="str">
        <f>'Evaluation Information'!B8</f>
        <v>Enter School Year Here</v>
      </c>
      <c r="G3" s="436"/>
      <c r="H3" s="435"/>
    </row>
    <row r="4" spans="1:8" ht="40.15" customHeight="1" x14ac:dyDescent="0.2">
      <c r="A4" s="407" t="s">
        <v>449</v>
      </c>
      <c r="B4" s="407"/>
      <c r="C4" s="410"/>
      <c r="D4" s="408" t="str">
        <f>IF(Tables!Y4=0,"Need to Complete All of the Ratings on the Worksheet Titled Prof Practice Eval Tool (You should not see any red cells in column G on that worksheet.)",'Prof Practice Eval Tool'!F358)</f>
        <v>Need to Complete All of the Ratings on the Worksheet Titled Prof Practice Eval Tool (You should not see any red cells in column G on that worksheet.)</v>
      </c>
      <c r="E4" s="408"/>
      <c r="F4" s="409"/>
      <c r="G4" s="436"/>
      <c r="H4" s="435"/>
    </row>
    <row r="5" spans="1:8" ht="40.15" customHeight="1" x14ac:dyDescent="0.2">
      <c r="A5" s="407" t="s">
        <v>410</v>
      </c>
      <c r="B5" s="407"/>
      <c r="C5" s="407"/>
      <c r="D5" s="408" t="str">
        <f>IF('Goals Matrix'!D10="","",'Goals Matrix'!D10)</f>
        <v>Select option for cell E5</v>
      </c>
      <c r="E5" s="408"/>
      <c r="F5" s="409"/>
      <c r="G5" s="436"/>
      <c r="H5" s="435"/>
    </row>
    <row r="6" spans="1:8" ht="10.15" customHeight="1" x14ac:dyDescent="0.2">
      <c r="A6" s="399"/>
      <c r="B6" s="399"/>
      <c r="C6" s="399"/>
      <c r="D6" s="399"/>
      <c r="E6" s="399"/>
      <c r="F6" s="399"/>
      <c r="G6" s="436"/>
      <c r="H6" s="435"/>
    </row>
    <row r="7" spans="1:8" ht="10.15" customHeight="1" x14ac:dyDescent="0.2">
      <c r="A7" s="398"/>
      <c r="B7" s="398"/>
      <c r="C7" s="398"/>
      <c r="D7" s="398"/>
      <c r="E7" s="398"/>
      <c r="F7" s="398"/>
      <c r="G7" s="436"/>
      <c r="H7" s="435"/>
    </row>
    <row r="8" spans="1:8" ht="10.15" customHeight="1" x14ac:dyDescent="0.2">
      <c r="A8" s="137"/>
      <c r="B8" s="137"/>
      <c r="C8" s="137"/>
      <c r="D8" s="137"/>
      <c r="E8" s="137"/>
      <c r="F8" s="137"/>
      <c r="G8" s="436"/>
      <c r="H8" s="435"/>
    </row>
    <row r="9" spans="1:8" ht="75" customHeight="1" x14ac:dyDescent="0.2">
      <c r="A9" s="382" t="s">
        <v>463</v>
      </c>
      <c r="B9" s="382"/>
      <c r="C9" s="402" t="s">
        <v>707</v>
      </c>
      <c r="D9" s="402"/>
      <c r="E9" s="402"/>
      <c r="F9" s="403"/>
      <c r="G9" s="436"/>
      <c r="H9" s="435"/>
    </row>
    <row r="10" spans="1:8" ht="75" customHeight="1" x14ac:dyDescent="0.2">
      <c r="A10" s="382" t="s">
        <v>464</v>
      </c>
      <c r="B10" s="257"/>
      <c r="C10" s="402" t="s">
        <v>707</v>
      </c>
      <c r="D10" s="402"/>
      <c r="E10" s="402"/>
      <c r="F10" s="403"/>
      <c r="G10" s="436"/>
      <c r="H10" s="435"/>
    </row>
    <row r="11" spans="1:8" ht="10.15" customHeight="1" x14ac:dyDescent="0.2">
      <c r="A11" s="137"/>
      <c r="B11" s="137"/>
      <c r="C11" s="137"/>
      <c r="D11" s="127"/>
      <c r="E11" s="127"/>
      <c r="F11" s="127"/>
      <c r="G11" s="436"/>
      <c r="H11" s="435"/>
    </row>
    <row r="12" spans="1:8" ht="25.15" customHeight="1" x14ac:dyDescent="0.2">
      <c r="A12" s="382" t="s">
        <v>482</v>
      </c>
      <c r="B12" s="382"/>
      <c r="C12" s="18" t="s">
        <v>262</v>
      </c>
      <c r="D12" s="257" t="s">
        <v>467</v>
      </c>
      <c r="E12" s="258"/>
      <c r="F12" s="142" t="s">
        <v>262</v>
      </c>
      <c r="G12" s="436"/>
      <c r="H12" s="435"/>
    </row>
    <row r="13" spans="1:8" ht="10.15" customHeight="1" x14ac:dyDescent="0.2">
      <c r="A13" s="137"/>
      <c r="B13" s="137"/>
      <c r="C13" s="137"/>
      <c r="D13" s="127"/>
      <c r="E13" s="127"/>
      <c r="F13" s="127"/>
      <c r="G13" s="436"/>
      <c r="H13" s="435"/>
    </row>
    <row r="14" spans="1:8" ht="25.15" customHeight="1" x14ac:dyDescent="0.2">
      <c r="A14" s="341" t="s">
        <v>333</v>
      </c>
      <c r="B14" s="341"/>
      <c r="C14" s="341"/>
      <c r="D14" s="341"/>
      <c r="E14" s="254"/>
      <c r="F14" s="143" t="s">
        <v>309</v>
      </c>
      <c r="G14" s="436"/>
      <c r="H14" s="435"/>
    </row>
    <row r="15" spans="1:8" ht="25.15" customHeight="1" thickBot="1" x14ac:dyDescent="0.25">
      <c r="A15" s="400" t="s">
        <v>336</v>
      </c>
      <c r="B15" s="400"/>
      <c r="C15" s="400"/>
      <c r="D15" s="400"/>
      <c r="E15" s="401"/>
      <c r="F15" s="143" t="s">
        <v>262</v>
      </c>
      <c r="G15" s="436"/>
      <c r="H15" s="435"/>
    </row>
    <row r="16" spans="1:8" ht="25.15" customHeight="1" x14ac:dyDescent="0.2">
      <c r="A16" s="393" t="s">
        <v>342</v>
      </c>
      <c r="B16" s="394"/>
      <c r="C16" s="394"/>
      <c r="D16" s="394"/>
      <c r="E16" s="394"/>
      <c r="F16" s="423"/>
      <c r="G16" s="436"/>
      <c r="H16" s="435"/>
    </row>
    <row r="17" spans="1:8" ht="100.15" customHeight="1" x14ac:dyDescent="0.2">
      <c r="A17" s="424" t="s">
        <v>394</v>
      </c>
      <c r="B17" s="424"/>
      <c r="C17" s="424"/>
      <c r="D17" s="424"/>
      <c r="E17" s="424"/>
      <c r="F17" s="425"/>
      <c r="G17" s="436"/>
      <c r="H17" s="435"/>
    </row>
    <row r="18" spans="1:8" ht="10.15" customHeight="1" x14ac:dyDescent="0.2">
      <c r="A18" s="137"/>
      <c r="B18" s="137"/>
      <c r="C18" s="137"/>
      <c r="D18" s="127"/>
      <c r="E18" s="127"/>
      <c r="F18" s="127"/>
      <c r="G18" s="436"/>
      <c r="H18" s="435"/>
    </row>
    <row r="19" spans="1:8" ht="10.15" customHeight="1" x14ac:dyDescent="0.2">
      <c r="A19" s="398"/>
      <c r="B19" s="398"/>
      <c r="C19" s="398"/>
      <c r="D19" s="398"/>
      <c r="E19" s="398"/>
      <c r="F19" s="398"/>
      <c r="G19" s="436"/>
      <c r="H19" s="435"/>
    </row>
    <row r="20" spans="1:8" ht="10.15" customHeight="1" x14ac:dyDescent="0.2">
      <c r="A20" s="137"/>
      <c r="B20" s="137"/>
      <c r="C20" s="137"/>
      <c r="D20" s="127"/>
      <c r="E20" s="127"/>
      <c r="F20" s="127"/>
      <c r="G20" s="436"/>
      <c r="H20" s="435"/>
    </row>
    <row r="21" spans="1:8" ht="30" customHeight="1" x14ac:dyDescent="0.2">
      <c r="A21" s="382" t="s">
        <v>465</v>
      </c>
      <c r="B21" s="382"/>
      <c r="C21" s="129" t="str">
        <f>IF(D4="Need to Complete All of the Ratings on the Worksheet Titled Prof Practice Eval Tool (You should not see any red cells in column G on that worksheet.)","See Cell D4 Above",VLOOKUP(D4,Tables!A3:C6,3,FALSE))</f>
        <v>See Cell D4 Above</v>
      </c>
      <c r="D21" s="135"/>
      <c r="E21" s="141" t="s">
        <v>466</v>
      </c>
      <c r="F21" s="225" t="e">
        <f>IF(D5="Need to Complete at Least First Two Ratings in Column E (Math and Reading Goals) on Worksheet Titled Goals Matrix","See Cell D5 Above",IF(D5="Not Applicable","N/A",VLOOKUP(D5,Tables!G1:H5,2,FALSE)))</f>
        <v>#N/A</v>
      </c>
      <c r="G21" s="436"/>
      <c r="H21" s="435"/>
    </row>
    <row r="22" spans="1:8" ht="10.15" customHeight="1" x14ac:dyDescent="0.2">
      <c r="A22" s="127"/>
      <c r="B22" s="127"/>
      <c r="C22" s="128"/>
      <c r="D22" s="128"/>
      <c r="E22" s="128"/>
      <c r="F22" s="127"/>
      <c r="G22" s="436"/>
      <c r="H22" s="435"/>
    </row>
    <row r="23" spans="1:8" ht="30" customHeight="1" x14ac:dyDescent="0.2">
      <c r="A23" s="382" t="s">
        <v>483</v>
      </c>
      <c r="B23" s="382"/>
      <c r="C23" s="138" t="str">
        <f>IF(C12="","",IF(C12="Select Rating","",IF(C12="Not Applicable","",IF(C12="Distinguished",4,IF(C12="Proficient",3,IF(C12="Basic",2,IF(C12="Unsatisfactory",1)))))))</f>
        <v/>
      </c>
      <c r="D23" s="257" t="s">
        <v>468</v>
      </c>
      <c r="E23" s="258"/>
      <c r="F23" s="224" t="str">
        <f>IF(F12="","",IF(F12="Select Rating","",IF(F12="Not Applicable","",IF(F12="Distinguished",4,IF(F12="Proficient",3,IF(F12="Basic",2,IF(F12="Unsatisfactory",1)))))))</f>
        <v/>
      </c>
      <c r="G23" s="436"/>
      <c r="H23" s="435"/>
    </row>
    <row r="24" spans="1:8" ht="10.15" customHeight="1" x14ac:dyDescent="0.2">
      <c r="A24" s="127"/>
      <c r="B24" s="127"/>
      <c r="C24" s="128"/>
      <c r="D24" s="128"/>
      <c r="E24" s="128"/>
      <c r="F24" s="127"/>
      <c r="G24" s="436"/>
      <c r="H24" s="435"/>
    </row>
    <row r="25" spans="1:8" ht="30" customHeight="1" x14ac:dyDescent="0.2">
      <c r="A25" s="382" t="s">
        <v>472</v>
      </c>
      <c r="B25" s="382"/>
      <c r="C25" s="226" t="str">
        <f>IF(F15="","",IF(F15="Select Rating","Need to Select Rating for Quality of Self-Assessment (cell F15)",IF(F15="Not Applicable","",IF(F15="Distinguished",4,IF(F15="Proficient",3,IF(F15="Basic",2,IF(F15="Unsatisfactory",1)))))))</f>
        <v>Need to Select Rating for Quality of Self-Assessment (cell F15)</v>
      </c>
      <c r="G25" s="436"/>
      <c r="H25" s="435"/>
    </row>
    <row r="26" spans="1:8" ht="10.15" customHeight="1" x14ac:dyDescent="0.2">
      <c r="A26" s="127"/>
      <c r="B26" s="127"/>
      <c r="C26" s="128"/>
      <c r="D26" s="128"/>
      <c r="E26" s="128"/>
      <c r="F26" s="127"/>
      <c r="G26" s="436"/>
      <c r="H26" s="435"/>
    </row>
    <row r="27" spans="1:8" ht="10.15" customHeight="1" x14ac:dyDescent="0.2">
      <c r="A27" s="398"/>
      <c r="B27" s="398"/>
      <c r="C27" s="398"/>
      <c r="D27" s="398"/>
      <c r="E27" s="398"/>
      <c r="F27" s="398"/>
      <c r="G27" s="436"/>
      <c r="H27" s="435"/>
    </row>
    <row r="28" spans="1:8" ht="10.15" customHeight="1" thickBot="1" x14ac:dyDescent="0.25">
      <c r="A28" s="127"/>
      <c r="B28" s="127"/>
      <c r="C28" s="128"/>
      <c r="D28" s="128"/>
      <c r="E28" s="128"/>
      <c r="F28" s="127"/>
    </row>
    <row r="29" spans="1:8" ht="35.25" customHeight="1" x14ac:dyDescent="0.2">
      <c r="A29" s="383" t="s">
        <v>414</v>
      </c>
      <c r="B29" s="384"/>
      <c r="C29" s="385"/>
      <c r="D29" s="144" t="s">
        <v>413</v>
      </c>
      <c r="E29" s="386" t="s">
        <v>731</v>
      </c>
      <c r="F29" s="387"/>
      <c r="G29" s="433" t="s">
        <v>320</v>
      </c>
      <c r="H29" s="434"/>
    </row>
    <row r="30" spans="1:8" ht="40.15" customHeight="1" x14ac:dyDescent="0.2">
      <c r="A30" s="388" t="s">
        <v>411</v>
      </c>
      <c r="B30" s="389"/>
      <c r="C30" s="150">
        <v>0</v>
      </c>
      <c r="D30" s="204" t="str">
        <f>IF(C21="See Cell D4 Above","See Cell D4 Above",C21*C30)</f>
        <v>See Cell D4 Above</v>
      </c>
      <c r="E30" s="417" t="str">
        <f>IF(C32&lt;50%,"Cell C32 Must Be &gt;49%",IF(C32&gt;70%,"Cell C32 Must Be &gt;49%",IF(C32&gt;49.9%,"")))</f>
        <v>Cell C32 Must Be &gt;49%</v>
      </c>
      <c r="F30" s="418"/>
      <c r="G30" s="378" t="s">
        <v>704</v>
      </c>
      <c r="H30" s="34"/>
    </row>
    <row r="31" spans="1:8" ht="40.15" customHeight="1" x14ac:dyDescent="0.2">
      <c r="A31" s="430" t="s">
        <v>471</v>
      </c>
      <c r="B31" s="431"/>
      <c r="C31" s="152">
        <v>0</v>
      </c>
      <c r="D31" s="204" t="str">
        <f>IF(C25="Need to Select Rating for Quality of Self-Assessment (cell F15)","See Cell F15 Above",C25*C31)</f>
        <v>See Cell F15 Above</v>
      </c>
      <c r="E31" s="419"/>
      <c r="F31" s="420"/>
      <c r="G31" s="378"/>
      <c r="H31" s="34"/>
    </row>
    <row r="32" spans="1:8" ht="40.15" customHeight="1" x14ac:dyDescent="0.2">
      <c r="A32" s="426" t="s">
        <v>708</v>
      </c>
      <c r="B32" s="427"/>
      <c r="C32" s="428" t="str">
        <f>IF(C30=0,"See Cell C30",IF(C31=0,"See Cell C31",SUM(C30:C31)))</f>
        <v>See Cell C30</v>
      </c>
      <c r="D32" s="429"/>
      <c r="E32" s="421"/>
      <c r="F32" s="422"/>
      <c r="G32" s="378"/>
      <c r="H32" s="34"/>
    </row>
    <row r="33" spans="1:9" ht="40.15" customHeight="1" x14ac:dyDescent="0.2">
      <c r="A33" s="388" t="s">
        <v>412</v>
      </c>
      <c r="B33" s="389"/>
      <c r="C33" s="151">
        <v>0</v>
      </c>
      <c r="D33" s="139" t="e">
        <f>IF(F21="See Cell D5 Above","See Cell F21",IF(F21="N/A","N/A",C33*F21))</f>
        <v>#N/A</v>
      </c>
      <c r="E33" s="411" t="e">
        <f>IF(C21="","See Cell C21",IF(F21="","See Cell F21",IF(F14="","See Cell F14'",IF(F15="","See Cell F15'",IF(C36=100%,"",IF(C36&lt;100%,"Cell C36 Must Be 100%",IF(C36&gt;100%,"Cell C36 Must Be 100%")))))))</f>
        <v>#N/A</v>
      </c>
      <c r="F33" s="412"/>
      <c r="G33" s="378"/>
      <c r="H33" s="34"/>
    </row>
    <row r="34" spans="1:9" ht="40.15" customHeight="1" x14ac:dyDescent="0.2">
      <c r="A34" s="388" t="s">
        <v>461</v>
      </c>
      <c r="B34" s="389"/>
      <c r="C34" s="152">
        <v>0</v>
      </c>
      <c r="D34" s="140" t="str">
        <f>IF(C23="","N/A",C23*C34)</f>
        <v>N/A</v>
      </c>
      <c r="E34" s="413"/>
      <c r="F34" s="414"/>
      <c r="G34" s="378"/>
      <c r="H34" s="34"/>
    </row>
    <row r="35" spans="1:9" ht="40.15" customHeight="1" x14ac:dyDescent="0.2">
      <c r="A35" s="388" t="s">
        <v>462</v>
      </c>
      <c r="B35" s="389"/>
      <c r="C35" s="152">
        <v>0</v>
      </c>
      <c r="D35" s="140" t="str">
        <f>IF(F23="","N/A",F23*C35)</f>
        <v>N/A</v>
      </c>
      <c r="E35" s="413"/>
      <c r="F35" s="414"/>
      <c r="G35" s="378"/>
      <c r="H35" s="34"/>
    </row>
    <row r="36" spans="1:9" ht="40.15" customHeight="1" thickBot="1" x14ac:dyDescent="0.25">
      <c r="A36" s="390" t="s">
        <v>445</v>
      </c>
      <c r="B36" s="391"/>
      <c r="C36" s="455">
        <f>SUM(C32,C33,C34,C35)</f>
        <v>0</v>
      </c>
      <c r="D36" s="130" t="str">
        <f>IF(C30=0,"See Cell D4 Above",IF(C31=0,"See Cell F15 Above",IF(C33=0,"See Cell F21 Above",SUM(D30,D31,D33,D34,D35))))</f>
        <v>See Cell D4 Above</v>
      </c>
      <c r="E36" s="415"/>
      <c r="F36" s="416"/>
      <c r="G36" s="378"/>
      <c r="H36" s="34"/>
    </row>
    <row r="37" spans="1:9" s="1" customFormat="1" ht="10.15" customHeight="1" x14ac:dyDescent="0.2">
      <c r="G37" s="34"/>
      <c r="H37" s="34"/>
    </row>
    <row r="38" spans="1:9" s="1" customFormat="1" ht="25.15" customHeight="1" x14ac:dyDescent="0.2">
      <c r="A38" s="379" t="s">
        <v>705</v>
      </c>
      <c r="B38" s="379"/>
      <c r="C38" s="379"/>
      <c r="D38" s="379"/>
      <c r="E38" s="379"/>
      <c r="F38" s="379"/>
      <c r="G38" s="34"/>
      <c r="H38" s="34"/>
    </row>
    <row r="39" spans="1:9" s="1" customFormat="1" ht="40.15" customHeight="1" x14ac:dyDescent="0.2">
      <c r="A39" s="395" t="str">
        <f>IF(D4="Need to Complete All of the Ratings on the Worksheet Titled Prof Practice Eval Tool (You should not see any red cells in column G on that worksheet.)","See Cell D4 Above",IF(D5="Need to Complete at Least First Two Ratings in Column E (Math and Reading Goals) on Worksheet Titled Goals Matrix","See Cell D5 Above",IF(F14="Select Rating","See Cell F14 Above",IF(F15="Select Rating","See Cell F15 Above",IF(D36&lt;0.01,"All File Components Are Not Completed - Weight for final rating must be 100%",IF(D36&lt;1.45,"Unsatisfactory",IF(D36&lt;2.45,"Needs Improvement",IF(D36&lt;3.45,"Proficient",IF(D36&gt;3.44,"Excellent")))))))))</f>
        <v>See Cell D4 Above</v>
      </c>
      <c r="B39" s="395"/>
      <c r="C39" s="395"/>
      <c r="D39" s="395"/>
      <c r="E39" s="395"/>
      <c r="F39" s="395"/>
      <c r="G39" s="34"/>
      <c r="H39" s="34"/>
    </row>
    <row r="40" spans="1:9" s="1" customFormat="1" ht="10.15" customHeight="1" x14ac:dyDescent="0.2">
      <c r="G40" s="34"/>
      <c r="H40" s="34"/>
    </row>
    <row r="41" spans="1:9" s="1" customFormat="1" ht="10.15" customHeight="1" x14ac:dyDescent="0.2">
      <c r="A41" s="380"/>
      <c r="B41" s="380"/>
      <c r="C41" s="380"/>
      <c r="D41" s="380"/>
      <c r="E41" s="380"/>
      <c r="F41" s="380"/>
      <c r="G41" s="34"/>
      <c r="H41" s="34"/>
    </row>
    <row r="42" spans="1:9" s="1" customFormat="1" ht="10.15" customHeight="1" thickBot="1" x14ac:dyDescent="0.25">
      <c r="G42" s="34"/>
      <c r="H42" s="34"/>
    </row>
    <row r="43" spans="1:9" s="34" customFormat="1" ht="25.15" customHeight="1" thickBot="1" x14ac:dyDescent="0.25">
      <c r="A43" s="393" t="s">
        <v>307</v>
      </c>
      <c r="B43" s="394"/>
      <c r="C43" s="394"/>
      <c r="D43" s="394"/>
      <c r="E43" s="394"/>
      <c r="F43" s="394"/>
      <c r="G43" s="432" t="s">
        <v>417</v>
      </c>
    </row>
    <row r="44" spans="1:9" ht="50.1" customHeight="1" thickBot="1" x14ac:dyDescent="0.25">
      <c r="A44" s="396" t="s">
        <v>485</v>
      </c>
      <c r="B44" s="397"/>
      <c r="C44" s="397"/>
      <c r="D44" s="397"/>
      <c r="E44" s="397"/>
      <c r="F44" s="397"/>
      <c r="G44" s="432"/>
      <c r="H44" s="34"/>
      <c r="I44" s="35"/>
    </row>
    <row r="45" spans="1:9" ht="10.15" customHeight="1" x14ac:dyDescent="0.2">
      <c r="A45" s="60"/>
      <c r="B45" s="60"/>
      <c r="C45" s="60"/>
      <c r="D45" s="60"/>
      <c r="E45" s="60"/>
      <c r="F45" s="60"/>
      <c r="G45" s="432" t="s">
        <v>321</v>
      </c>
      <c r="H45" s="34"/>
      <c r="I45" s="35"/>
    </row>
    <row r="46" spans="1:9" ht="50.1" customHeight="1" x14ac:dyDescent="0.2">
      <c r="A46" s="131"/>
      <c r="B46" s="131"/>
      <c r="C46" s="131"/>
      <c r="D46" s="1"/>
      <c r="E46" s="131"/>
      <c r="F46" s="131"/>
      <c r="G46" s="432"/>
      <c r="H46" s="34"/>
    </row>
    <row r="47" spans="1:9" x14ac:dyDescent="0.2">
      <c r="A47" s="381" t="s">
        <v>295</v>
      </c>
      <c r="B47" s="381"/>
      <c r="C47" s="392" t="str">
        <f>CONCATENATE("[",'Evaluation Information'!B6,"]")</f>
        <v>[Enter Evaluator Name Here]</v>
      </c>
      <c r="D47" s="392"/>
      <c r="E47" s="136" t="s">
        <v>296</v>
      </c>
      <c r="F47" s="136"/>
      <c r="G47" s="35"/>
      <c r="H47" s="34"/>
      <c r="I47" s="35"/>
    </row>
    <row r="48" spans="1:9" ht="50.1" customHeight="1" x14ac:dyDescent="0.2">
      <c r="A48" s="35"/>
      <c r="B48" s="35"/>
      <c r="C48" s="35"/>
      <c r="E48" s="35"/>
      <c r="F48" s="35"/>
      <c r="G48" s="35"/>
      <c r="H48" s="34"/>
    </row>
    <row r="49" spans="1:9" ht="15" customHeight="1" x14ac:dyDescent="0.2">
      <c r="A49" s="381" t="s">
        <v>297</v>
      </c>
      <c r="B49" s="381"/>
      <c r="C49" s="392" t="str">
        <f>CONCATENATE("[",'Evaluation Information'!B4,"]")</f>
        <v>[Enter Principal Name Here]</v>
      </c>
      <c r="D49" s="392"/>
      <c r="E49" s="381" t="s">
        <v>296</v>
      </c>
      <c r="F49" s="381"/>
      <c r="H49" s="34"/>
      <c r="I49" s="35"/>
    </row>
    <row r="51" spans="1:9" ht="15.75" customHeight="1" x14ac:dyDescent="0.2"/>
    <row r="78" ht="15.75" customHeight="1" x14ac:dyDescent="0.2"/>
    <row r="94" ht="15.75" customHeight="1" x14ac:dyDescent="0.2"/>
  </sheetData>
  <sheetProtection algorithmName="SHA-512" hashValue="ieg/S+5SpGDQwtaJcA/2onupYJN2WxZDrGXuq9kkKfNkguk1xfrlM0GUltDCp0UMufHxSgqYYzBcSSZKVn2dvw==" saltValue="JWuC3cwX9mnSzGC/NqdRvA==" spinCount="100000" sheet="1" objects="1" scenarios="1"/>
  <mergeCells count="55">
    <mergeCell ref="G45:G46"/>
    <mergeCell ref="G29:H29"/>
    <mergeCell ref="G1:H1"/>
    <mergeCell ref="G30:G36"/>
    <mergeCell ref="G43:G44"/>
    <mergeCell ref="H2:H27"/>
    <mergeCell ref="G2:G27"/>
    <mergeCell ref="E33:F36"/>
    <mergeCell ref="E30:F32"/>
    <mergeCell ref="A25:B25"/>
    <mergeCell ref="A16:F16"/>
    <mergeCell ref="A17:F17"/>
    <mergeCell ref="A34:B34"/>
    <mergeCell ref="A35:B35"/>
    <mergeCell ref="A23:B23"/>
    <mergeCell ref="A19:F19"/>
    <mergeCell ref="D23:E23"/>
    <mergeCell ref="A32:B32"/>
    <mergeCell ref="C32:D32"/>
    <mergeCell ref="A27:F27"/>
    <mergeCell ref="A31:B31"/>
    <mergeCell ref="A1:F1"/>
    <mergeCell ref="A2:F2"/>
    <mergeCell ref="A3:B3"/>
    <mergeCell ref="C3:D3"/>
    <mergeCell ref="A5:C5"/>
    <mergeCell ref="D4:F4"/>
    <mergeCell ref="D5:F5"/>
    <mergeCell ref="A4:C4"/>
    <mergeCell ref="A7:F7"/>
    <mergeCell ref="A6:F6"/>
    <mergeCell ref="A15:E15"/>
    <mergeCell ref="A9:B9"/>
    <mergeCell ref="A10:B10"/>
    <mergeCell ref="C9:F9"/>
    <mergeCell ref="C10:F10"/>
    <mergeCell ref="A12:B12"/>
    <mergeCell ref="D12:E12"/>
    <mergeCell ref="A14:E14"/>
    <mergeCell ref="A38:F38"/>
    <mergeCell ref="A41:F41"/>
    <mergeCell ref="E49:F49"/>
    <mergeCell ref="A21:B21"/>
    <mergeCell ref="A29:C29"/>
    <mergeCell ref="E29:F29"/>
    <mergeCell ref="A30:B30"/>
    <mergeCell ref="A33:B33"/>
    <mergeCell ref="A36:B36"/>
    <mergeCell ref="A47:B47"/>
    <mergeCell ref="C47:D47"/>
    <mergeCell ref="A49:B49"/>
    <mergeCell ref="C49:D49"/>
    <mergeCell ref="A43:F43"/>
    <mergeCell ref="A39:F39"/>
    <mergeCell ref="A44:F44"/>
  </mergeCells>
  <conditionalFormatting sqref="A17:F17">
    <cfRule type="containsText" dxfId="84" priority="23" operator="containsText" text="Type self-assessment comments here.">
      <formula>NOT(ISERROR(SEARCH("Type self-assessment comments here.",A17)))</formula>
    </cfRule>
  </conditionalFormatting>
  <conditionalFormatting sqref="A39:F39">
    <cfRule type="containsText" dxfId="83" priority="5" operator="containsText" text="All File Components Are Not Completed">
      <formula>NOT(ISERROR(SEARCH("All File Components Are Not Completed",A39)))</formula>
    </cfRule>
  </conditionalFormatting>
  <conditionalFormatting sqref="A44:F45">
    <cfRule type="containsText" dxfId="82" priority="27" operator="containsText" text="Here">
      <formula>NOT(ISERROR(SEARCH("Here",A44)))</formula>
    </cfRule>
  </conditionalFormatting>
  <conditionalFormatting sqref="C9:C10">
    <cfRule type="containsText" dxfId="81" priority="14" operator="containsText" text="Optional:">
      <formula>NOT(ISERROR(SEARCH("Optional:",C9)))</formula>
    </cfRule>
  </conditionalFormatting>
  <conditionalFormatting sqref="C12 F12">
    <cfRule type="containsText" dxfId="80" priority="13" operator="containsText" text="Select Rating">
      <formula>NOT(ISERROR(SEARCH("Select Rating",C12)))</formula>
    </cfRule>
  </conditionalFormatting>
  <conditionalFormatting sqref="C30:C35">
    <cfRule type="containsBlanks" dxfId="79" priority="29">
      <formula>LEN(TRIM(C30))=0</formula>
    </cfRule>
  </conditionalFormatting>
  <conditionalFormatting sqref="C36">
    <cfRule type="cellIs" dxfId="78" priority="15" operator="notEqual">
      <formula>100%</formula>
    </cfRule>
  </conditionalFormatting>
  <conditionalFormatting sqref="C3:D3 F3">
    <cfRule type="containsText" dxfId="77" priority="26" operator="containsText" text="Here">
      <formula>NOT(ISERROR(SEARCH("Here",C3)))</formula>
    </cfRule>
  </conditionalFormatting>
  <conditionalFormatting sqref="C32:D32">
    <cfRule type="cellIs" dxfId="76" priority="9" operator="lessThan">
      <formula>0.5</formula>
    </cfRule>
  </conditionalFormatting>
  <conditionalFormatting sqref="C47:D47 C49:D49">
    <cfRule type="containsText" dxfId="75" priority="18" operator="containsText" text="name here">
      <formula>NOT(ISERROR(SEARCH("name here",C47)))</formula>
    </cfRule>
  </conditionalFormatting>
  <conditionalFormatting sqref="E33">
    <cfRule type="containsText" dxfId="74" priority="7" operator="containsText" text="All File Components Are Not Completed">
      <formula>NOT(ISERROR(SEARCH("All File Components Are Not Completed",E33)))</formula>
    </cfRule>
    <cfRule type="containsText" dxfId="73" priority="8" operator="containsText" text="Cell C36 Must Be 100%">
      <formula>NOT(ISERROR(SEARCH("Cell C36 Must Be 100%",E33)))</formula>
    </cfRule>
  </conditionalFormatting>
  <conditionalFormatting sqref="E30:F32">
    <cfRule type="containsText" dxfId="72" priority="6" operator="containsText" text="Cell C32">
      <formula>NOT(ISERROR(SEARCH("Cell C32",E30)))</formula>
    </cfRule>
  </conditionalFormatting>
  <conditionalFormatting sqref="E33:F36">
    <cfRule type="containsText" dxfId="71" priority="1" operator="containsText" text="What was the quality of the">
      <formula>NOT(ISERROR(SEARCH("What was the quality of the",E33)))</formula>
    </cfRule>
    <cfRule type="containsText" dxfId="70" priority="2" operator="containsText" text="Did the principal complete the required">
      <formula>NOT(ISERROR(SEARCH("Did the principal complete the required",E33)))</formula>
    </cfRule>
    <cfRule type="containsText" dxfId="69" priority="3" operator="containsText" text="Overall Assessment Rating">
      <formula>NOT(ISERROR(SEARCH("Overall Assessment Rating",E33)))</formula>
    </cfRule>
    <cfRule type="containsText" dxfId="68" priority="4" operator="containsText" text="Professional Practice">
      <formula>NOT(ISERROR(SEARCH("Professional Practice",E33)))</formula>
    </cfRule>
  </conditionalFormatting>
  <conditionalFormatting sqref="F14:F15">
    <cfRule type="containsText" dxfId="67" priority="24" operator="containsText" text="Select">
      <formula>NOT(ISERROR(SEARCH("Select",F14)))</formula>
    </cfRule>
  </conditionalFormatting>
  <dataValidations count="3">
    <dataValidation type="list" allowBlank="1" showInputMessage="1" showErrorMessage="1" sqref="F14" xr:uid="{00000000-0002-0000-0D00-000000000000}">
      <formula1>Yes_No</formula1>
    </dataValidation>
    <dataValidation type="list" allowBlank="1" showInputMessage="1" showErrorMessage="1" sqref="C12 F12 F15" xr:uid="{00000000-0002-0000-0D00-000001000000}">
      <formula1>Prof_Practice_Ratings</formula1>
    </dataValidation>
    <dataValidation type="list" allowBlank="1" showInputMessage="1" showErrorMessage="1" sqref="C30:C31 C33 C34 C35" xr:uid="{00000000-0002-0000-0D00-000002000000}">
      <formula1>Standards_Percent</formula1>
    </dataValidation>
  </dataValidations>
  <printOptions horizontalCentered="1"/>
  <pageMargins left="0.3" right="0.3" top="0.5" bottom="0.5" header="0" footer="0.25"/>
  <pageSetup orientation="portrait" horizontalDpi="1200" verticalDpi="1200" r:id="rId1"/>
  <headerFooter>
    <oddFooter>&amp;L&amp;8&amp;F - &amp;A&amp;R&amp;8&amp;D - Page &amp;P of &amp;N</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4">
    <tabColor theme="0" tint="-0.499984740745262"/>
  </sheetPr>
  <dimension ref="A1:J18"/>
  <sheetViews>
    <sheetView workbookViewId="0">
      <pane ySplit="3" topLeftCell="A4" activePane="bottomLeft" state="frozen"/>
      <selection activeCell="M14" sqref="M14:M20"/>
      <selection pane="bottomLeft" activeCell="B4" sqref="B4"/>
    </sheetView>
  </sheetViews>
  <sheetFormatPr defaultColWidth="0" defaultRowHeight="12.75" zeroHeight="1" x14ac:dyDescent="0.2"/>
  <cols>
    <col min="1" max="1" width="19.5" customWidth="1"/>
    <col min="2" max="2" width="100.83203125" customWidth="1"/>
    <col min="3" max="3" width="27" customWidth="1"/>
    <col min="4" max="4" width="2.83203125" customWidth="1"/>
    <col min="5" max="9" width="9.5" customWidth="1"/>
    <col min="10" max="10" width="2.83203125" customWidth="1"/>
    <col min="11" max="16384" width="9.5" hidden="1"/>
  </cols>
  <sheetData>
    <row r="1" spans="1:9" s="155" customFormat="1" ht="15" customHeight="1" x14ac:dyDescent="0.2">
      <c r="A1" s="437" t="s">
        <v>500</v>
      </c>
      <c r="B1" s="438" t="str">
        <f>'Evaluation Information'!B4:K4</f>
        <v>Enter Principal Name Here</v>
      </c>
      <c r="C1" s="170" t="s">
        <v>596</v>
      </c>
    </row>
    <row r="2" spans="1:9" ht="25.15" customHeight="1" x14ac:dyDescent="0.2">
      <c r="A2" s="437"/>
      <c r="B2" s="439"/>
      <c r="C2" s="178" t="s">
        <v>513</v>
      </c>
      <c r="F2" s="155"/>
    </row>
    <row r="3" spans="1:9" ht="22.5" customHeight="1" x14ac:dyDescent="0.2">
      <c r="A3" s="440" t="s">
        <v>598</v>
      </c>
      <c r="B3" s="440"/>
      <c r="C3" s="440"/>
      <c r="F3" s="156"/>
    </row>
    <row r="4" spans="1:9" s="155" customFormat="1" ht="50.1" customHeight="1" x14ac:dyDescent="0.2">
      <c r="A4" s="157" t="s">
        <v>501</v>
      </c>
      <c r="B4" s="179" t="s">
        <v>683</v>
      </c>
      <c r="C4" s="161" t="s">
        <v>499</v>
      </c>
      <c r="E4" s="443" t="s">
        <v>713</v>
      </c>
      <c r="F4" s="443"/>
      <c r="G4" s="443"/>
      <c r="H4" s="443"/>
      <c r="I4" s="443"/>
    </row>
    <row r="5" spans="1:9" ht="75" customHeight="1" x14ac:dyDescent="0.2">
      <c r="A5" s="169" t="s">
        <v>680</v>
      </c>
      <c r="B5" s="162" t="s">
        <v>512</v>
      </c>
      <c r="C5" s="172" t="s">
        <v>510</v>
      </c>
      <c r="E5" s="443"/>
      <c r="F5" s="443"/>
      <c r="G5" s="443"/>
      <c r="H5" s="443"/>
      <c r="I5" s="443"/>
    </row>
    <row r="6" spans="1:9" ht="10.15" customHeight="1" x14ac:dyDescent="0.2">
      <c r="A6" s="158"/>
      <c r="B6" s="159"/>
      <c r="E6" s="443"/>
      <c r="F6" s="443"/>
      <c r="G6" s="443"/>
      <c r="H6" s="443"/>
      <c r="I6" s="443"/>
    </row>
    <row r="7" spans="1:9" s="155" customFormat="1" ht="50.1" customHeight="1" x14ac:dyDescent="0.2">
      <c r="A7" s="157" t="s">
        <v>503</v>
      </c>
      <c r="B7" s="179" t="s">
        <v>683</v>
      </c>
      <c r="C7" s="161" t="s">
        <v>499</v>
      </c>
      <c r="E7" s="443"/>
      <c r="F7" s="443"/>
      <c r="G7" s="443"/>
      <c r="H7" s="443"/>
      <c r="I7" s="443"/>
    </row>
    <row r="8" spans="1:9" ht="75" customHeight="1" x14ac:dyDescent="0.2">
      <c r="A8" s="169" t="s">
        <v>680</v>
      </c>
      <c r="B8" s="162" t="s">
        <v>512</v>
      </c>
      <c r="C8" s="172" t="s">
        <v>510</v>
      </c>
      <c r="E8" s="443"/>
      <c r="F8" s="443"/>
      <c r="G8" s="443"/>
      <c r="H8" s="443"/>
      <c r="I8" s="443"/>
    </row>
    <row r="9" spans="1:9" ht="10.15" customHeight="1" x14ac:dyDescent="0.2">
      <c r="A9" s="158"/>
      <c r="B9" s="159"/>
      <c r="E9" s="443"/>
      <c r="F9" s="443"/>
      <c r="G9" s="443"/>
      <c r="H9" s="443"/>
      <c r="I9" s="443"/>
    </row>
    <row r="10" spans="1:9" s="155" customFormat="1" ht="50.1" customHeight="1" x14ac:dyDescent="0.2">
      <c r="A10" s="157" t="s">
        <v>502</v>
      </c>
      <c r="B10" s="179" t="s">
        <v>683</v>
      </c>
      <c r="C10" s="161" t="s">
        <v>499</v>
      </c>
      <c r="E10" s="443"/>
      <c r="F10" s="443"/>
      <c r="G10" s="443"/>
      <c r="H10" s="443"/>
      <c r="I10" s="443"/>
    </row>
    <row r="11" spans="1:9" ht="75" customHeight="1" x14ac:dyDescent="0.2">
      <c r="A11" s="169" t="s">
        <v>680</v>
      </c>
      <c r="B11" s="162" t="s">
        <v>512</v>
      </c>
      <c r="C11" s="172" t="s">
        <v>510</v>
      </c>
      <c r="E11" s="443"/>
      <c r="F11" s="443"/>
      <c r="G11" s="443"/>
      <c r="H11" s="443"/>
      <c r="I11" s="443"/>
    </row>
    <row r="12" spans="1:9" ht="10.15" customHeight="1" x14ac:dyDescent="0.2"/>
    <row r="13" spans="1:9" ht="200.1" customHeight="1" x14ac:dyDescent="0.2">
      <c r="A13" s="169" t="s">
        <v>681</v>
      </c>
      <c r="B13" s="441"/>
      <c r="C13" s="442"/>
    </row>
    <row r="14" spans="1:9" ht="10.15" customHeight="1" x14ac:dyDescent="0.2"/>
    <row r="15" spans="1:9" ht="10.15" customHeight="1" x14ac:dyDescent="0.2"/>
    <row r="16" spans="1:9" s="166" customFormat="1" ht="33" customHeight="1" x14ac:dyDescent="0.2">
      <c r="A16" s="168" t="s">
        <v>497</v>
      </c>
      <c r="B16" s="165" t="s">
        <v>594</v>
      </c>
    </row>
    <row r="17" spans="1:2" s="166" customFormat="1" ht="33" customHeight="1" x14ac:dyDescent="0.2">
      <c r="A17" s="180" t="s">
        <v>595</v>
      </c>
      <c r="B17" s="167" t="s">
        <v>593</v>
      </c>
    </row>
    <row r="18" spans="1:2" x14ac:dyDescent="0.2"/>
  </sheetData>
  <sheetProtection sheet="1" objects="1" scenarios="1"/>
  <mergeCells count="5">
    <mergeCell ref="A1:A2"/>
    <mergeCell ref="B1:B2"/>
    <mergeCell ref="A3:C3"/>
    <mergeCell ref="B13:C13"/>
    <mergeCell ref="E4:I11"/>
  </mergeCells>
  <conditionalFormatting sqref="A17">
    <cfRule type="containsText" dxfId="66" priority="5" operator="containsText" text="Enter Date Here">
      <formula>NOT(ISERROR(SEARCH("Enter Date Here",A17)))</formula>
    </cfRule>
  </conditionalFormatting>
  <conditionalFormatting sqref="B1">
    <cfRule type="containsText" dxfId="65" priority="12" operator="containsText" text="Enter">
      <formula>NOT(ISERROR(SEARCH("Enter",B1)))</formula>
    </cfRule>
  </conditionalFormatting>
  <conditionalFormatting sqref="B4">
    <cfRule type="containsText" dxfId="64" priority="1" operator="containsText" text="Select From List or Leave Blank">
      <formula>NOT(ISERROR(SEARCH("Select From List or Leave Blank",B4)))</formula>
    </cfRule>
  </conditionalFormatting>
  <conditionalFormatting sqref="B5 B8 B11">
    <cfRule type="containsText" dxfId="63" priority="9" operator="containsText" text="Type observation notes here or leave blank.">
      <formula>NOT(ISERROR(SEARCH("Type observation notes here or leave blank.",B5)))</formula>
    </cfRule>
  </conditionalFormatting>
  <conditionalFormatting sqref="B7">
    <cfRule type="containsText" dxfId="62" priority="4" operator="containsText" text="Select From List or Leave Blank">
      <formula>NOT(ISERROR(SEARCH("Select From List or Leave Blank",B7)))</formula>
    </cfRule>
  </conditionalFormatting>
  <conditionalFormatting sqref="B10">
    <cfRule type="containsText" dxfId="61" priority="2" operator="containsText" text="Select From List or Leave Blank">
      <formula>NOT(ISERROR(SEARCH("Select From List or Leave Blank",B10)))</formula>
    </cfRule>
  </conditionalFormatting>
  <conditionalFormatting sqref="C2">
    <cfRule type="containsText" dxfId="60" priority="8" operator="containsText" text="Enter Observation Date Here">
      <formula>NOT(ISERROR(SEARCH("Enter Observation Date Here",C2)))</formula>
    </cfRule>
  </conditionalFormatting>
  <conditionalFormatting sqref="C5 C8 C11">
    <cfRule type="containsText" dxfId="59" priority="10" operator="containsText" text="Select Rating or Leave Blank">
      <formula>NOT(ISERROR(SEARCH("Select Rating or Leave Blank",C5)))</formula>
    </cfRule>
  </conditionalFormatting>
  <dataValidations count="2">
    <dataValidation type="list" allowBlank="1" showInputMessage="1" showErrorMessage="1" sqref="B10 B7 B4" xr:uid="{00000000-0002-0000-0E00-000000000000}">
      <formula1>S_I_E_Short</formula1>
    </dataValidation>
    <dataValidation type="list" allowBlank="1" showInputMessage="1" showErrorMessage="1" sqref="C5 C8 C11" xr:uid="{00000000-0002-0000-0E00-000001000000}">
      <formula1>Prof_Practice_Ratings2</formula1>
    </dataValidation>
  </dataValidations>
  <printOptions horizontalCentered="1"/>
  <pageMargins left="0.3" right="0.3" top="0.5" bottom="0.5" header="0" footer="0.25"/>
  <pageSetup orientation="landscape" horizontalDpi="1200" verticalDpi="1200" r:id="rId1"/>
  <headerFooter>
    <oddFooter>&amp;L&amp;8&amp;F - &amp;A&amp;R&amp;8&amp;D - Page &amp;P of &amp;N</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6">
    <tabColor theme="0" tint="-0.499984740745262"/>
  </sheetPr>
  <dimension ref="A1:J17"/>
  <sheetViews>
    <sheetView workbookViewId="0">
      <pane ySplit="3" topLeftCell="A4" activePane="bottomLeft" state="frozen"/>
      <selection activeCell="M14" sqref="M14:M20"/>
      <selection pane="bottomLeft" activeCell="B4" sqref="B4"/>
    </sheetView>
  </sheetViews>
  <sheetFormatPr defaultColWidth="0" defaultRowHeight="12.75" zeroHeight="1" x14ac:dyDescent="0.2"/>
  <cols>
    <col min="1" max="1" width="19.5" customWidth="1"/>
    <col min="2" max="2" width="100.83203125" customWidth="1"/>
    <col min="3" max="3" width="27" customWidth="1"/>
    <col min="4" max="4" width="2.83203125" customWidth="1"/>
    <col min="5" max="9" width="9.5" customWidth="1"/>
    <col min="10" max="10" width="2.83203125" customWidth="1"/>
    <col min="11" max="16384" width="9.5" hidden="1"/>
  </cols>
  <sheetData>
    <row r="1" spans="1:9" s="155" customFormat="1" ht="15" customHeight="1" x14ac:dyDescent="0.2">
      <c r="A1" s="437" t="s">
        <v>500</v>
      </c>
      <c r="B1" s="438" t="str">
        <f>'Evaluation Information'!B4:K4</f>
        <v>Enter Principal Name Here</v>
      </c>
      <c r="C1" s="170" t="s">
        <v>596</v>
      </c>
    </row>
    <row r="2" spans="1:9" ht="25.15" customHeight="1" x14ac:dyDescent="0.2">
      <c r="A2" s="437"/>
      <c r="B2" s="439"/>
      <c r="C2" s="178" t="s">
        <v>513</v>
      </c>
      <c r="F2" s="155"/>
    </row>
    <row r="3" spans="1:9" ht="22.5" customHeight="1" x14ac:dyDescent="0.2">
      <c r="A3" s="440" t="s">
        <v>666</v>
      </c>
      <c r="B3" s="440"/>
      <c r="C3" s="440"/>
      <c r="F3" s="156"/>
    </row>
    <row r="4" spans="1:9" s="155" customFormat="1" ht="50.1" customHeight="1" x14ac:dyDescent="0.2">
      <c r="A4" s="157" t="s">
        <v>501</v>
      </c>
      <c r="B4" s="179" t="s">
        <v>683</v>
      </c>
      <c r="C4" s="161" t="s">
        <v>499</v>
      </c>
      <c r="E4" s="443" t="s">
        <v>713</v>
      </c>
      <c r="F4" s="443"/>
      <c r="G4" s="443"/>
      <c r="H4" s="443"/>
      <c r="I4" s="443"/>
    </row>
    <row r="5" spans="1:9" ht="75" customHeight="1" x14ac:dyDescent="0.2">
      <c r="A5" s="169" t="s">
        <v>680</v>
      </c>
      <c r="B5" s="162" t="s">
        <v>512</v>
      </c>
      <c r="C5" s="172" t="s">
        <v>510</v>
      </c>
      <c r="E5" s="443"/>
      <c r="F5" s="443"/>
      <c r="G5" s="443"/>
      <c r="H5" s="443"/>
      <c r="I5" s="443"/>
    </row>
    <row r="6" spans="1:9" ht="10.15" customHeight="1" x14ac:dyDescent="0.2">
      <c r="A6" s="158"/>
      <c r="B6" s="159"/>
      <c r="E6" s="443"/>
      <c r="F6" s="443"/>
      <c r="G6" s="443"/>
      <c r="H6" s="443"/>
      <c r="I6" s="443"/>
    </row>
    <row r="7" spans="1:9" s="155" customFormat="1" ht="50.1" customHeight="1" x14ac:dyDescent="0.2">
      <c r="A7" s="157" t="s">
        <v>503</v>
      </c>
      <c r="B7" s="179" t="s">
        <v>683</v>
      </c>
      <c r="C7" s="161" t="s">
        <v>499</v>
      </c>
      <c r="E7" s="443"/>
      <c r="F7" s="443"/>
      <c r="G7" s="443"/>
      <c r="H7" s="443"/>
      <c r="I7" s="443"/>
    </row>
    <row r="8" spans="1:9" ht="75" customHeight="1" x14ac:dyDescent="0.2">
      <c r="A8" s="169" t="s">
        <v>680</v>
      </c>
      <c r="B8" s="162" t="s">
        <v>512</v>
      </c>
      <c r="C8" s="172" t="s">
        <v>510</v>
      </c>
      <c r="E8" s="443"/>
      <c r="F8" s="443"/>
      <c r="G8" s="443"/>
      <c r="H8" s="443"/>
      <c r="I8" s="443"/>
    </row>
    <row r="9" spans="1:9" ht="10.15" customHeight="1" x14ac:dyDescent="0.2">
      <c r="A9" s="158"/>
      <c r="B9" s="159"/>
      <c r="E9" s="443"/>
      <c r="F9" s="443"/>
      <c r="G9" s="443"/>
      <c r="H9" s="443"/>
      <c r="I9" s="443"/>
    </row>
    <row r="10" spans="1:9" s="155" customFormat="1" ht="50.1" customHeight="1" x14ac:dyDescent="0.2">
      <c r="A10" s="157" t="s">
        <v>502</v>
      </c>
      <c r="B10" s="179" t="s">
        <v>683</v>
      </c>
      <c r="C10" s="161" t="s">
        <v>499</v>
      </c>
      <c r="E10" s="443"/>
      <c r="F10" s="443"/>
      <c r="G10" s="443"/>
      <c r="H10" s="443"/>
      <c r="I10" s="443"/>
    </row>
    <row r="11" spans="1:9" ht="75" customHeight="1" x14ac:dyDescent="0.2">
      <c r="A11" s="169" t="s">
        <v>680</v>
      </c>
      <c r="B11" s="162" t="s">
        <v>512</v>
      </c>
      <c r="C11" s="172" t="s">
        <v>510</v>
      </c>
      <c r="E11" s="443"/>
      <c r="F11" s="443"/>
      <c r="G11" s="443"/>
      <c r="H11" s="443"/>
      <c r="I11" s="443"/>
    </row>
    <row r="12" spans="1:9" ht="10.15" customHeight="1" x14ac:dyDescent="0.2"/>
    <row r="13" spans="1:9" ht="200.1" customHeight="1" x14ac:dyDescent="0.2">
      <c r="A13" s="169" t="s">
        <v>681</v>
      </c>
      <c r="B13" s="441"/>
      <c r="C13" s="442"/>
    </row>
    <row r="14" spans="1:9" ht="10.15" customHeight="1" x14ac:dyDescent="0.2"/>
    <row r="15" spans="1:9" ht="10.15" customHeight="1" x14ac:dyDescent="0.2"/>
    <row r="16" spans="1:9" s="166" customFormat="1" ht="33" customHeight="1" x14ac:dyDescent="0.2">
      <c r="A16" s="168" t="s">
        <v>497</v>
      </c>
      <c r="B16" s="165" t="s">
        <v>594</v>
      </c>
    </row>
    <row r="17" spans="1:2" s="166" customFormat="1" ht="33" customHeight="1" x14ac:dyDescent="0.2">
      <c r="A17" s="180" t="s">
        <v>595</v>
      </c>
      <c r="B17" s="167" t="s">
        <v>593</v>
      </c>
    </row>
  </sheetData>
  <sheetProtection sheet="1" objects="1" scenarios="1"/>
  <mergeCells count="5">
    <mergeCell ref="A1:A2"/>
    <mergeCell ref="B1:B2"/>
    <mergeCell ref="A3:C3"/>
    <mergeCell ref="B13:C13"/>
    <mergeCell ref="E4:I11"/>
  </mergeCells>
  <conditionalFormatting sqref="A17">
    <cfRule type="containsText" dxfId="58" priority="7" operator="containsText" text="Enter Date Here">
      <formula>NOT(ISERROR(SEARCH("Enter Date Here",A17)))</formula>
    </cfRule>
  </conditionalFormatting>
  <conditionalFormatting sqref="B1">
    <cfRule type="containsText" dxfId="57" priority="14" operator="containsText" text="Enter">
      <formula>NOT(ISERROR(SEARCH("Enter",B1)))</formula>
    </cfRule>
  </conditionalFormatting>
  <conditionalFormatting sqref="B4">
    <cfRule type="containsText" dxfId="56" priority="3" operator="containsText" text="Select From List or Leave Blank">
      <formula>NOT(ISERROR(SEARCH("Select From List or Leave Blank",B4)))</formula>
    </cfRule>
  </conditionalFormatting>
  <conditionalFormatting sqref="B5 B8 B11">
    <cfRule type="containsText" dxfId="55" priority="11" operator="containsText" text="Type observation notes here or leave blank.">
      <formula>NOT(ISERROR(SEARCH("Type observation notes here or leave blank.",B5)))</formula>
    </cfRule>
  </conditionalFormatting>
  <conditionalFormatting sqref="B7">
    <cfRule type="containsText" dxfId="54" priority="2" operator="containsText" text="Select From List or Leave Blank">
      <formula>NOT(ISERROR(SEARCH("Select From List or Leave Blank",B7)))</formula>
    </cfRule>
  </conditionalFormatting>
  <conditionalFormatting sqref="B10">
    <cfRule type="containsText" dxfId="53" priority="1" operator="containsText" text="Select From List or Leave Blank">
      <formula>NOT(ISERROR(SEARCH("Select From List or Leave Blank",B10)))</formula>
    </cfRule>
  </conditionalFormatting>
  <conditionalFormatting sqref="C2">
    <cfRule type="containsText" dxfId="52" priority="10" operator="containsText" text="Enter Observation Date Here">
      <formula>NOT(ISERROR(SEARCH("Enter Observation Date Here",C2)))</formula>
    </cfRule>
  </conditionalFormatting>
  <conditionalFormatting sqref="C5 C8 C11">
    <cfRule type="containsText" dxfId="51" priority="12" operator="containsText" text="Select Rating or Leave Blank">
      <formula>NOT(ISERROR(SEARCH("Select Rating or Leave Blank",C5)))</formula>
    </cfRule>
  </conditionalFormatting>
  <dataValidations count="2">
    <dataValidation type="list" allowBlank="1" showInputMessage="1" showErrorMessage="1" sqref="C5 C8 C11" xr:uid="{00000000-0002-0000-0F00-000000000000}">
      <formula1>Prof_Practice_Ratings2</formula1>
    </dataValidation>
    <dataValidation type="list" allowBlank="1" showInputMessage="1" showErrorMessage="1" sqref="B4 B7 B10" xr:uid="{00000000-0002-0000-0F00-000001000000}">
      <formula1>S_I_E_Short</formula1>
    </dataValidation>
  </dataValidations>
  <printOptions horizontalCentered="1"/>
  <pageMargins left="0.3" right="0.3" top="0.5" bottom="0.5" header="0" footer="0.25"/>
  <pageSetup orientation="landscape" horizontalDpi="1200" verticalDpi="1200" r:id="rId1"/>
  <headerFooter>
    <oddFooter>&amp;L&amp;8&amp;F - &amp;A&amp;R&amp;8&amp;D - Page &amp;P of &amp;N</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7">
    <tabColor theme="0" tint="-0.499984740745262"/>
  </sheetPr>
  <dimension ref="A1:J17"/>
  <sheetViews>
    <sheetView workbookViewId="0">
      <pane ySplit="3" topLeftCell="A4" activePane="bottomLeft" state="frozen"/>
      <selection activeCell="M14" sqref="M14:M20"/>
      <selection pane="bottomLeft" activeCell="A4" sqref="A4"/>
    </sheetView>
  </sheetViews>
  <sheetFormatPr defaultColWidth="0" defaultRowHeight="12.75" zeroHeight="1" x14ac:dyDescent="0.2"/>
  <cols>
    <col min="1" max="1" width="19.5" customWidth="1"/>
    <col min="2" max="2" width="100.83203125" customWidth="1"/>
    <col min="3" max="3" width="27" customWidth="1"/>
    <col min="4" max="4" width="2.83203125" customWidth="1"/>
    <col min="5" max="9" width="9.5" customWidth="1"/>
    <col min="10" max="10" width="2.83203125" customWidth="1"/>
    <col min="11" max="16384" width="9.5" hidden="1"/>
  </cols>
  <sheetData>
    <row r="1" spans="1:9" s="155" customFormat="1" ht="15" customHeight="1" x14ac:dyDescent="0.2">
      <c r="A1" s="437" t="s">
        <v>500</v>
      </c>
      <c r="B1" s="438" t="str">
        <f>'Evaluation Information'!B4:K4</f>
        <v>Enter Principal Name Here</v>
      </c>
      <c r="C1" s="170" t="s">
        <v>596</v>
      </c>
    </row>
    <row r="2" spans="1:9" ht="25.15" customHeight="1" x14ac:dyDescent="0.2">
      <c r="A2" s="437"/>
      <c r="B2" s="439"/>
      <c r="C2" s="178" t="s">
        <v>513</v>
      </c>
      <c r="F2" s="155"/>
    </row>
    <row r="3" spans="1:9" ht="22.5" customHeight="1" x14ac:dyDescent="0.2">
      <c r="A3" s="440" t="s">
        <v>667</v>
      </c>
      <c r="B3" s="440"/>
      <c r="C3" s="440"/>
      <c r="F3" s="156"/>
    </row>
    <row r="4" spans="1:9" s="155" customFormat="1" ht="50.1" customHeight="1" x14ac:dyDescent="0.2">
      <c r="A4" s="157" t="s">
        <v>501</v>
      </c>
      <c r="B4" s="179" t="s">
        <v>683</v>
      </c>
      <c r="C4" s="161" t="s">
        <v>499</v>
      </c>
      <c r="E4" s="443" t="s">
        <v>713</v>
      </c>
      <c r="F4" s="443"/>
      <c r="G4" s="443"/>
      <c r="H4" s="443"/>
      <c r="I4" s="443"/>
    </row>
    <row r="5" spans="1:9" ht="75" customHeight="1" x14ac:dyDescent="0.2">
      <c r="A5" s="169" t="s">
        <v>680</v>
      </c>
      <c r="B5" s="162" t="s">
        <v>512</v>
      </c>
      <c r="C5" s="172" t="s">
        <v>510</v>
      </c>
      <c r="E5" s="443"/>
      <c r="F5" s="443"/>
      <c r="G5" s="443"/>
      <c r="H5" s="443"/>
      <c r="I5" s="443"/>
    </row>
    <row r="6" spans="1:9" ht="10.15" customHeight="1" x14ac:dyDescent="0.2">
      <c r="A6" s="158"/>
      <c r="B6" s="159"/>
      <c r="E6" s="443"/>
      <c r="F6" s="443"/>
      <c r="G6" s="443"/>
      <c r="H6" s="443"/>
      <c r="I6" s="443"/>
    </row>
    <row r="7" spans="1:9" s="155" customFormat="1" ht="50.1" customHeight="1" x14ac:dyDescent="0.2">
      <c r="A7" s="157" t="s">
        <v>503</v>
      </c>
      <c r="B7" s="179" t="s">
        <v>683</v>
      </c>
      <c r="C7" s="161" t="s">
        <v>499</v>
      </c>
      <c r="E7" s="443"/>
      <c r="F7" s="443"/>
      <c r="G7" s="443"/>
      <c r="H7" s="443"/>
      <c r="I7" s="443"/>
    </row>
    <row r="8" spans="1:9" ht="75" customHeight="1" x14ac:dyDescent="0.2">
      <c r="A8" s="169" t="s">
        <v>680</v>
      </c>
      <c r="B8" s="162" t="s">
        <v>512</v>
      </c>
      <c r="C8" s="172" t="s">
        <v>510</v>
      </c>
      <c r="E8" s="443"/>
      <c r="F8" s="443"/>
      <c r="G8" s="443"/>
      <c r="H8" s="443"/>
      <c r="I8" s="443"/>
    </row>
    <row r="9" spans="1:9" ht="10.15" customHeight="1" x14ac:dyDescent="0.2">
      <c r="A9" s="158"/>
      <c r="B9" s="159"/>
      <c r="E9" s="443"/>
      <c r="F9" s="443"/>
      <c r="G9" s="443"/>
      <c r="H9" s="443"/>
      <c r="I9" s="443"/>
    </row>
    <row r="10" spans="1:9" s="155" customFormat="1" ht="50.1" customHeight="1" x14ac:dyDescent="0.2">
      <c r="A10" s="157" t="s">
        <v>502</v>
      </c>
      <c r="B10" s="179" t="s">
        <v>683</v>
      </c>
      <c r="C10" s="161" t="s">
        <v>499</v>
      </c>
      <c r="E10" s="443"/>
      <c r="F10" s="443"/>
      <c r="G10" s="443"/>
      <c r="H10" s="443"/>
      <c r="I10" s="443"/>
    </row>
    <row r="11" spans="1:9" ht="75" customHeight="1" x14ac:dyDescent="0.2">
      <c r="A11" s="169" t="s">
        <v>680</v>
      </c>
      <c r="B11" s="162" t="s">
        <v>512</v>
      </c>
      <c r="C11" s="172" t="s">
        <v>510</v>
      </c>
      <c r="E11" s="443"/>
      <c r="F11" s="443"/>
      <c r="G11" s="443"/>
      <c r="H11" s="443"/>
      <c r="I11" s="443"/>
    </row>
    <row r="12" spans="1:9" ht="10.15" customHeight="1" x14ac:dyDescent="0.2"/>
    <row r="13" spans="1:9" ht="200.1" customHeight="1" x14ac:dyDescent="0.2">
      <c r="A13" s="169" t="s">
        <v>681</v>
      </c>
      <c r="B13" s="441"/>
      <c r="C13" s="442"/>
    </row>
    <row r="14" spans="1:9" ht="10.15" customHeight="1" x14ac:dyDescent="0.2"/>
    <row r="15" spans="1:9" ht="10.15" customHeight="1" x14ac:dyDescent="0.2"/>
    <row r="16" spans="1:9" s="166" customFormat="1" ht="33" customHeight="1" x14ac:dyDescent="0.2">
      <c r="A16" s="168" t="s">
        <v>497</v>
      </c>
      <c r="B16" s="165" t="s">
        <v>594</v>
      </c>
    </row>
    <row r="17" spans="1:2" s="166" customFormat="1" ht="33" customHeight="1" x14ac:dyDescent="0.2">
      <c r="A17" s="180" t="s">
        <v>595</v>
      </c>
      <c r="B17" s="167" t="s">
        <v>593</v>
      </c>
    </row>
  </sheetData>
  <sheetProtection sheet="1" objects="1" scenarios="1"/>
  <mergeCells count="5">
    <mergeCell ref="A1:A2"/>
    <mergeCell ref="B1:B2"/>
    <mergeCell ref="A3:C3"/>
    <mergeCell ref="B13:C13"/>
    <mergeCell ref="E4:I11"/>
  </mergeCells>
  <conditionalFormatting sqref="A17">
    <cfRule type="containsText" dxfId="50" priority="4" operator="containsText" text="Enter Date Here">
      <formula>NOT(ISERROR(SEARCH("Enter Date Here",A17)))</formula>
    </cfRule>
  </conditionalFormatting>
  <conditionalFormatting sqref="B1">
    <cfRule type="containsText" dxfId="49" priority="11" operator="containsText" text="Enter">
      <formula>NOT(ISERROR(SEARCH("Enter",B1)))</formula>
    </cfRule>
  </conditionalFormatting>
  <conditionalFormatting sqref="B4">
    <cfRule type="containsText" dxfId="48" priority="3" operator="containsText" text="Select From List or Leave Blank">
      <formula>NOT(ISERROR(SEARCH("Select From List or Leave Blank",B4)))</formula>
    </cfRule>
  </conditionalFormatting>
  <conditionalFormatting sqref="B5 B8 B11">
    <cfRule type="containsText" dxfId="47" priority="8" operator="containsText" text="Type observation notes here or leave blank.">
      <formula>NOT(ISERROR(SEARCH("Type observation notes here or leave blank.",B5)))</formula>
    </cfRule>
  </conditionalFormatting>
  <conditionalFormatting sqref="B7">
    <cfRule type="containsText" dxfId="46" priority="2" operator="containsText" text="Select From List or Leave Blank">
      <formula>NOT(ISERROR(SEARCH("Select From List or Leave Blank",B7)))</formula>
    </cfRule>
  </conditionalFormatting>
  <conditionalFormatting sqref="B10">
    <cfRule type="containsText" dxfId="45" priority="1" operator="containsText" text="Select From List or Leave Blank">
      <formula>NOT(ISERROR(SEARCH("Select From List or Leave Blank",B10)))</formula>
    </cfRule>
  </conditionalFormatting>
  <conditionalFormatting sqref="C2">
    <cfRule type="containsText" dxfId="44" priority="7" operator="containsText" text="Enter Observation Date Here">
      <formula>NOT(ISERROR(SEARCH("Enter Observation Date Here",C2)))</formula>
    </cfRule>
  </conditionalFormatting>
  <conditionalFormatting sqref="C5 C8 C11">
    <cfRule type="containsText" dxfId="43" priority="9" operator="containsText" text="Select Rating or Leave Blank">
      <formula>NOT(ISERROR(SEARCH("Select Rating or Leave Blank",C5)))</formula>
    </cfRule>
  </conditionalFormatting>
  <dataValidations count="2">
    <dataValidation type="list" allowBlank="1" showInputMessage="1" showErrorMessage="1" sqref="C5 C8 C11" xr:uid="{00000000-0002-0000-1000-000000000000}">
      <formula1>Prof_Practice_Ratings2</formula1>
    </dataValidation>
    <dataValidation type="list" allowBlank="1" showInputMessage="1" showErrorMessage="1" sqref="B4 B7 B10" xr:uid="{00000000-0002-0000-1000-000001000000}">
      <formula1>S_I_E_Short</formula1>
    </dataValidation>
  </dataValidations>
  <printOptions horizontalCentered="1"/>
  <pageMargins left="0.3" right="0.3" top="0.5" bottom="0.5" header="0" footer="0.25"/>
  <pageSetup orientation="landscape" horizontalDpi="1200" verticalDpi="1200" r:id="rId1"/>
  <headerFooter>
    <oddFooter>&amp;L&amp;8&amp;F - &amp;A&amp;R&amp;8&amp;D - Page &amp;P of &amp;N</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8">
    <tabColor theme="0" tint="-0.499984740745262"/>
  </sheetPr>
  <dimension ref="A1:J17"/>
  <sheetViews>
    <sheetView workbookViewId="0">
      <pane ySplit="3" topLeftCell="A4" activePane="bottomLeft" state="frozen"/>
      <selection activeCell="M14" sqref="M14:M20"/>
      <selection pane="bottomLeft" activeCell="A4" sqref="A4"/>
    </sheetView>
  </sheetViews>
  <sheetFormatPr defaultColWidth="0" defaultRowHeight="12.75" zeroHeight="1" x14ac:dyDescent="0.2"/>
  <cols>
    <col min="1" max="1" width="19.5" customWidth="1"/>
    <col min="2" max="2" width="100.83203125" customWidth="1"/>
    <col min="3" max="3" width="27" customWidth="1"/>
    <col min="4" max="4" width="2.83203125" customWidth="1"/>
    <col min="5" max="9" width="9.5" customWidth="1"/>
    <col min="10" max="10" width="2.83203125" customWidth="1"/>
    <col min="11" max="16384" width="9.5" hidden="1"/>
  </cols>
  <sheetData>
    <row r="1" spans="1:9" s="155" customFormat="1" ht="15" customHeight="1" x14ac:dyDescent="0.2">
      <c r="A1" s="437" t="s">
        <v>500</v>
      </c>
      <c r="B1" s="438" t="str">
        <f>'Evaluation Information'!B4:K4</f>
        <v>Enter Principal Name Here</v>
      </c>
      <c r="C1" s="170" t="s">
        <v>596</v>
      </c>
    </row>
    <row r="2" spans="1:9" ht="25.15" customHeight="1" x14ac:dyDescent="0.2">
      <c r="A2" s="437"/>
      <c r="B2" s="439"/>
      <c r="C2" s="178" t="s">
        <v>513</v>
      </c>
      <c r="F2" s="155"/>
    </row>
    <row r="3" spans="1:9" ht="22.5" customHeight="1" x14ac:dyDescent="0.2">
      <c r="A3" s="440" t="s">
        <v>668</v>
      </c>
      <c r="B3" s="440"/>
      <c r="C3" s="440"/>
      <c r="F3" s="156"/>
    </row>
    <row r="4" spans="1:9" s="155" customFormat="1" ht="50.1" customHeight="1" x14ac:dyDescent="0.2">
      <c r="A4" s="157" t="s">
        <v>501</v>
      </c>
      <c r="B4" s="179" t="s">
        <v>683</v>
      </c>
      <c r="C4" s="161" t="s">
        <v>499</v>
      </c>
      <c r="E4" s="443" t="s">
        <v>713</v>
      </c>
      <c r="F4" s="443"/>
      <c r="G4" s="443"/>
      <c r="H4" s="443"/>
      <c r="I4" s="443"/>
    </row>
    <row r="5" spans="1:9" ht="75" customHeight="1" x14ac:dyDescent="0.2">
      <c r="A5" s="169" t="s">
        <v>680</v>
      </c>
      <c r="B5" s="162" t="s">
        <v>512</v>
      </c>
      <c r="C5" s="172" t="s">
        <v>510</v>
      </c>
      <c r="E5" s="443"/>
      <c r="F5" s="443"/>
      <c r="G5" s="443"/>
      <c r="H5" s="443"/>
      <c r="I5" s="443"/>
    </row>
    <row r="6" spans="1:9" ht="10.15" customHeight="1" x14ac:dyDescent="0.2">
      <c r="A6" s="158"/>
      <c r="B6" s="159"/>
      <c r="E6" s="443"/>
      <c r="F6" s="443"/>
      <c r="G6" s="443"/>
      <c r="H6" s="443"/>
      <c r="I6" s="443"/>
    </row>
    <row r="7" spans="1:9" s="155" customFormat="1" ht="50.1" customHeight="1" x14ac:dyDescent="0.2">
      <c r="A7" s="157" t="s">
        <v>503</v>
      </c>
      <c r="B7" s="179" t="s">
        <v>683</v>
      </c>
      <c r="C7" s="161" t="s">
        <v>499</v>
      </c>
      <c r="E7" s="443"/>
      <c r="F7" s="443"/>
      <c r="G7" s="443"/>
      <c r="H7" s="443"/>
      <c r="I7" s="443"/>
    </row>
    <row r="8" spans="1:9" ht="75" customHeight="1" x14ac:dyDescent="0.2">
      <c r="A8" s="169" t="s">
        <v>680</v>
      </c>
      <c r="B8" s="162" t="s">
        <v>512</v>
      </c>
      <c r="C8" s="172" t="s">
        <v>510</v>
      </c>
      <c r="E8" s="443"/>
      <c r="F8" s="443"/>
      <c r="G8" s="443"/>
      <c r="H8" s="443"/>
      <c r="I8" s="443"/>
    </row>
    <row r="9" spans="1:9" ht="10.15" customHeight="1" x14ac:dyDescent="0.2">
      <c r="A9" s="158"/>
      <c r="B9" s="159"/>
      <c r="E9" s="443"/>
      <c r="F9" s="443"/>
      <c r="G9" s="443"/>
      <c r="H9" s="443"/>
      <c r="I9" s="443"/>
    </row>
    <row r="10" spans="1:9" s="155" customFormat="1" ht="50.1" customHeight="1" x14ac:dyDescent="0.2">
      <c r="A10" s="157" t="s">
        <v>502</v>
      </c>
      <c r="B10" s="179" t="s">
        <v>683</v>
      </c>
      <c r="C10" s="161" t="s">
        <v>499</v>
      </c>
      <c r="E10" s="443"/>
      <c r="F10" s="443"/>
      <c r="G10" s="443"/>
      <c r="H10" s="443"/>
      <c r="I10" s="443"/>
    </row>
    <row r="11" spans="1:9" ht="75" customHeight="1" x14ac:dyDescent="0.2">
      <c r="A11" s="169" t="s">
        <v>680</v>
      </c>
      <c r="B11" s="162" t="s">
        <v>512</v>
      </c>
      <c r="C11" s="172" t="s">
        <v>510</v>
      </c>
      <c r="E11" s="443"/>
      <c r="F11" s="443"/>
      <c r="G11" s="443"/>
      <c r="H11" s="443"/>
      <c r="I11" s="443"/>
    </row>
    <row r="12" spans="1:9" ht="10.15" customHeight="1" x14ac:dyDescent="0.2"/>
    <row r="13" spans="1:9" ht="200.1" customHeight="1" x14ac:dyDescent="0.2">
      <c r="A13" s="169" t="s">
        <v>681</v>
      </c>
      <c r="B13" s="441"/>
      <c r="C13" s="442"/>
    </row>
    <row r="14" spans="1:9" ht="10.15" customHeight="1" x14ac:dyDescent="0.2"/>
    <row r="15" spans="1:9" ht="10.15" customHeight="1" x14ac:dyDescent="0.2"/>
    <row r="16" spans="1:9" s="166" customFormat="1" ht="33" customHeight="1" x14ac:dyDescent="0.2">
      <c r="A16" s="168" t="s">
        <v>497</v>
      </c>
      <c r="B16" s="165" t="s">
        <v>594</v>
      </c>
    </row>
    <row r="17" spans="1:2" s="166" customFormat="1" ht="33" customHeight="1" x14ac:dyDescent="0.2">
      <c r="A17" s="180" t="s">
        <v>595</v>
      </c>
      <c r="B17" s="167" t="s">
        <v>593</v>
      </c>
    </row>
  </sheetData>
  <sheetProtection sheet="1" objects="1" scenarios="1"/>
  <mergeCells count="5">
    <mergeCell ref="A1:A2"/>
    <mergeCell ref="B1:B2"/>
    <mergeCell ref="A3:C3"/>
    <mergeCell ref="B13:C13"/>
    <mergeCell ref="E4:I11"/>
  </mergeCells>
  <conditionalFormatting sqref="A17">
    <cfRule type="containsText" dxfId="42" priority="4" operator="containsText" text="Enter Date Here">
      <formula>NOT(ISERROR(SEARCH("Enter Date Here",A17)))</formula>
    </cfRule>
  </conditionalFormatting>
  <conditionalFormatting sqref="B1">
    <cfRule type="containsText" dxfId="41" priority="11" operator="containsText" text="Enter">
      <formula>NOT(ISERROR(SEARCH("Enter",B1)))</formula>
    </cfRule>
  </conditionalFormatting>
  <conditionalFormatting sqref="B4">
    <cfRule type="containsText" dxfId="40" priority="3" operator="containsText" text="Select From List or Leave Blank">
      <formula>NOT(ISERROR(SEARCH("Select From List or Leave Blank",B4)))</formula>
    </cfRule>
  </conditionalFormatting>
  <conditionalFormatting sqref="B5 B8 B11">
    <cfRule type="containsText" dxfId="39" priority="8" operator="containsText" text="Type observation notes here or leave blank.">
      <formula>NOT(ISERROR(SEARCH("Type observation notes here or leave blank.",B5)))</formula>
    </cfRule>
  </conditionalFormatting>
  <conditionalFormatting sqref="B7">
    <cfRule type="containsText" dxfId="38" priority="2" operator="containsText" text="Select From List or Leave Blank">
      <formula>NOT(ISERROR(SEARCH("Select From List or Leave Blank",B7)))</formula>
    </cfRule>
  </conditionalFormatting>
  <conditionalFormatting sqref="B10">
    <cfRule type="containsText" dxfId="37" priority="1" operator="containsText" text="Select From List or Leave Blank">
      <formula>NOT(ISERROR(SEARCH("Select From List or Leave Blank",B10)))</formula>
    </cfRule>
  </conditionalFormatting>
  <conditionalFormatting sqref="C2">
    <cfRule type="containsText" dxfId="36" priority="7" operator="containsText" text="Enter Observation Date Here">
      <formula>NOT(ISERROR(SEARCH("Enter Observation Date Here",C2)))</formula>
    </cfRule>
  </conditionalFormatting>
  <conditionalFormatting sqref="C5 C8 C11">
    <cfRule type="containsText" dxfId="35" priority="9" operator="containsText" text="Select Rating or Leave Blank">
      <formula>NOT(ISERROR(SEARCH("Select Rating or Leave Blank",C5)))</formula>
    </cfRule>
  </conditionalFormatting>
  <dataValidations count="2">
    <dataValidation type="list" allowBlank="1" showInputMessage="1" showErrorMessage="1" sqref="C5 C8 C11" xr:uid="{00000000-0002-0000-1100-000000000000}">
      <formula1>Prof_Practice_Ratings2</formula1>
    </dataValidation>
    <dataValidation type="list" allowBlank="1" showInputMessage="1" showErrorMessage="1" sqref="B4 B7 B10" xr:uid="{00000000-0002-0000-1100-000001000000}">
      <formula1>S_I_E_Short</formula1>
    </dataValidation>
  </dataValidations>
  <printOptions horizontalCentered="1"/>
  <pageMargins left="0.3" right="0.3" top="0.5" bottom="0.5" header="0" footer="0.25"/>
  <pageSetup orientation="landscape" horizontalDpi="1200" verticalDpi="1200" r:id="rId1"/>
  <headerFooter>
    <oddFooter>&amp;L&amp;8&amp;F - &amp;A&amp;R&amp;8&amp;D - Page &amp;P of &amp;N</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9">
    <tabColor theme="0" tint="-0.499984740745262"/>
  </sheetPr>
  <dimension ref="A1:J17"/>
  <sheetViews>
    <sheetView workbookViewId="0">
      <pane ySplit="3" topLeftCell="A4" activePane="bottomLeft" state="frozen"/>
      <selection activeCell="M14" sqref="M14:M20"/>
      <selection pane="bottomLeft" activeCell="A4" sqref="A4"/>
    </sheetView>
  </sheetViews>
  <sheetFormatPr defaultColWidth="0" defaultRowHeight="12.75" zeroHeight="1" x14ac:dyDescent="0.2"/>
  <cols>
    <col min="1" max="1" width="19.5" customWidth="1"/>
    <col min="2" max="2" width="100.83203125" customWidth="1"/>
    <col min="3" max="3" width="27" customWidth="1"/>
    <col min="4" max="4" width="2.83203125" customWidth="1"/>
    <col min="5" max="9" width="9.5" customWidth="1"/>
    <col min="10" max="10" width="2.83203125" customWidth="1"/>
    <col min="11" max="16384" width="9.5" hidden="1"/>
  </cols>
  <sheetData>
    <row r="1" spans="1:9" s="155" customFormat="1" ht="15" customHeight="1" x14ac:dyDescent="0.2">
      <c r="A1" s="437" t="s">
        <v>500</v>
      </c>
      <c r="B1" s="438" t="str">
        <f>'Evaluation Information'!B4:K4</f>
        <v>Enter Principal Name Here</v>
      </c>
      <c r="C1" s="170" t="s">
        <v>596</v>
      </c>
    </row>
    <row r="2" spans="1:9" ht="25.15" customHeight="1" x14ac:dyDescent="0.2">
      <c r="A2" s="437"/>
      <c r="B2" s="439"/>
      <c r="C2" s="178" t="s">
        <v>513</v>
      </c>
      <c r="F2" s="155"/>
    </row>
    <row r="3" spans="1:9" ht="22.5" customHeight="1" x14ac:dyDescent="0.2">
      <c r="A3" s="440" t="s">
        <v>669</v>
      </c>
      <c r="B3" s="440"/>
      <c r="C3" s="440"/>
      <c r="F3" s="156"/>
    </row>
    <row r="4" spans="1:9" s="155" customFormat="1" ht="50.1" customHeight="1" x14ac:dyDescent="0.2">
      <c r="A4" s="157" t="s">
        <v>501</v>
      </c>
      <c r="B4" s="179" t="s">
        <v>683</v>
      </c>
      <c r="C4" s="161" t="s">
        <v>499</v>
      </c>
      <c r="E4" s="443" t="s">
        <v>713</v>
      </c>
      <c r="F4" s="443"/>
      <c r="G4" s="443"/>
      <c r="H4" s="443"/>
      <c r="I4" s="443"/>
    </row>
    <row r="5" spans="1:9" ht="75" customHeight="1" x14ac:dyDescent="0.2">
      <c r="A5" s="169" t="s">
        <v>680</v>
      </c>
      <c r="B5" s="162" t="s">
        <v>512</v>
      </c>
      <c r="C5" s="172" t="s">
        <v>510</v>
      </c>
      <c r="E5" s="443"/>
      <c r="F5" s="443"/>
      <c r="G5" s="443"/>
      <c r="H5" s="443"/>
      <c r="I5" s="443"/>
    </row>
    <row r="6" spans="1:9" ht="10.15" customHeight="1" x14ac:dyDescent="0.2">
      <c r="A6" s="158"/>
      <c r="B6" s="159"/>
      <c r="E6" s="443"/>
      <c r="F6" s="443"/>
      <c r="G6" s="443"/>
      <c r="H6" s="443"/>
      <c r="I6" s="443"/>
    </row>
    <row r="7" spans="1:9" s="155" customFormat="1" ht="50.1" customHeight="1" x14ac:dyDescent="0.2">
      <c r="A7" s="157" t="s">
        <v>503</v>
      </c>
      <c r="B7" s="179" t="s">
        <v>683</v>
      </c>
      <c r="C7" s="161" t="s">
        <v>499</v>
      </c>
      <c r="E7" s="443"/>
      <c r="F7" s="443"/>
      <c r="G7" s="443"/>
      <c r="H7" s="443"/>
      <c r="I7" s="443"/>
    </row>
    <row r="8" spans="1:9" ht="75" customHeight="1" x14ac:dyDescent="0.2">
      <c r="A8" s="169" t="s">
        <v>680</v>
      </c>
      <c r="B8" s="162" t="s">
        <v>512</v>
      </c>
      <c r="C8" s="172" t="s">
        <v>510</v>
      </c>
      <c r="E8" s="443"/>
      <c r="F8" s="443"/>
      <c r="G8" s="443"/>
      <c r="H8" s="443"/>
      <c r="I8" s="443"/>
    </row>
    <row r="9" spans="1:9" ht="10.15" customHeight="1" x14ac:dyDescent="0.2">
      <c r="A9" s="158"/>
      <c r="B9" s="159"/>
      <c r="E9" s="443"/>
      <c r="F9" s="443"/>
      <c r="G9" s="443"/>
      <c r="H9" s="443"/>
      <c r="I9" s="443"/>
    </row>
    <row r="10" spans="1:9" s="155" customFormat="1" ht="50.1" customHeight="1" x14ac:dyDescent="0.2">
      <c r="A10" s="157" t="s">
        <v>502</v>
      </c>
      <c r="B10" s="179" t="s">
        <v>683</v>
      </c>
      <c r="C10" s="161" t="s">
        <v>499</v>
      </c>
      <c r="E10" s="443"/>
      <c r="F10" s="443"/>
      <c r="G10" s="443"/>
      <c r="H10" s="443"/>
      <c r="I10" s="443"/>
    </row>
    <row r="11" spans="1:9" ht="75" customHeight="1" x14ac:dyDescent="0.2">
      <c r="A11" s="169" t="s">
        <v>680</v>
      </c>
      <c r="B11" s="162" t="s">
        <v>512</v>
      </c>
      <c r="C11" s="172" t="s">
        <v>510</v>
      </c>
      <c r="E11" s="443"/>
      <c r="F11" s="443"/>
      <c r="G11" s="443"/>
      <c r="H11" s="443"/>
      <c r="I11" s="443"/>
    </row>
    <row r="12" spans="1:9" ht="10.15" customHeight="1" x14ac:dyDescent="0.2"/>
    <row r="13" spans="1:9" ht="200.1" customHeight="1" x14ac:dyDescent="0.2">
      <c r="A13" s="169" t="s">
        <v>681</v>
      </c>
      <c r="B13" s="441"/>
      <c r="C13" s="442"/>
    </row>
    <row r="14" spans="1:9" ht="10.15" customHeight="1" x14ac:dyDescent="0.2"/>
    <row r="15" spans="1:9" ht="10.15" customHeight="1" x14ac:dyDescent="0.2"/>
    <row r="16" spans="1:9" s="166" customFormat="1" ht="33" customHeight="1" x14ac:dyDescent="0.2">
      <c r="A16" s="168" t="s">
        <v>497</v>
      </c>
      <c r="B16" s="165" t="s">
        <v>594</v>
      </c>
    </row>
    <row r="17" spans="1:2" s="166" customFormat="1" ht="33" customHeight="1" x14ac:dyDescent="0.2">
      <c r="A17" s="180" t="s">
        <v>595</v>
      </c>
      <c r="B17" s="167" t="s">
        <v>593</v>
      </c>
    </row>
  </sheetData>
  <sheetProtection sheet="1" objects="1" scenarios="1"/>
  <mergeCells count="5">
    <mergeCell ref="A1:A2"/>
    <mergeCell ref="B1:B2"/>
    <mergeCell ref="A3:C3"/>
    <mergeCell ref="B13:C13"/>
    <mergeCell ref="E4:I11"/>
  </mergeCells>
  <conditionalFormatting sqref="A17">
    <cfRule type="containsText" dxfId="34" priority="1" operator="containsText" text="Enter Date Here">
      <formula>NOT(ISERROR(SEARCH("Enter Date Here",A17)))</formula>
    </cfRule>
  </conditionalFormatting>
  <conditionalFormatting sqref="B1">
    <cfRule type="containsText" dxfId="33" priority="12" operator="containsText" text="Enter">
      <formula>NOT(ISERROR(SEARCH("Enter",B1)))</formula>
    </cfRule>
  </conditionalFormatting>
  <conditionalFormatting sqref="B4">
    <cfRule type="containsText" dxfId="32" priority="4" operator="containsText" text="Select From List or Leave Blank">
      <formula>NOT(ISERROR(SEARCH("Select From List or Leave Blank",B4)))</formula>
    </cfRule>
  </conditionalFormatting>
  <conditionalFormatting sqref="B5 B8 B11">
    <cfRule type="containsText" dxfId="31" priority="9" operator="containsText" text="Type observation notes here or leave blank.">
      <formula>NOT(ISERROR(SEARCH("Type observation notes here or leave blank.",B5)))</formula>
    </cfRule>
  </conditionalFormatting>
  <conditionalFormatting sqref="B7">
    <cfRule type="containsText" dxfId="30" priority="3" operator="containsText" text="Select From List or Leave Blank">
      <formula>NOT(ISERROR(SEARCH("Select From List or Leave Blank",B7)))</formula>
    </cfRule>
  </conditionalFormatting>
  <conditionalFormatting sqref="B10">
    <cfRule type="containsText" dxfId="29" priority="2" operator="containsText" text="Select From List or Leave Blank">
      <formula>NOT(ISERROR(SEARCH("Select From List or Leave Blank",B10)))</formula>
    </cfRule>
  </conditionalFormatting>
  <conditionalFormatting sqref="C2">
    <cfRule type="containsText" dxfId="28" priority="8" operator="containsText" text="Enter Observation Date Here">
      <formula>NOT(ISERROR(SEARCH("Enter Observation Date Here",C2)))</formula>
    </cfRule>
  </conditionalFormatting>
  <conditionalFormatting sqref="C5 C8 C11">
    <cfRule type="containsText" dxfId="27" priority="10" operator="containsText" text="Select Rating or Leave Blank">
      <formula>NOT(ISERROR(SEARCH("Select Rating or Leave Blank",C5)))</formula>
    </cfRule>
  </conditionalFormatting>
  <dataValidations count="2">
    <dataValidation type="list" allowBlank="1" showInputMessage="1" showErrorMessage="1" sqref="C5 C8 C11" xr:uid="{00000000-0002-0000-1200-000000000000}">
      <formula1>Prof_Practice_Ratings2</formula1>
    </dataValidation>
    <dataValidation type="list" allowBlank="1" showInputMessage="1" showErrorMessage="1" sqref="B4 B7 B10" xr:uid="{00000000-0002-0000-1200-000001000000}">
      <formula1>S_I_E_Short</formula1>
    </dataValidation>
  </dataValidations>
  <printOptions horizontalCentered="1"/>
  <pageMargins left="0.3" right="0.3" top="0.5" bottom="0.5" header="0" footer="0.25"/>
  <pageSetup orientation="landscape" horizontalDpi="1200" verticalDpi="1200" r:id="rId1"/>
  <headerFooter>
    <oddFooter>&amp;L&amp;8&amp;F - &amp;A&amp;R&amp;8&amp;D - Page &amp;P of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FFFF00"/>
  </sheetPr>
  <dimension ref="A1:C63"/>
  <sheetViews>
    <sheetView showGridLines="0" tabSelected="1" zoomScale="110" zoomScaleNormal="110" zoomScalePageLayoutView="110" workbookViewId="0">
      <pane ySplit="3" topLeftCell="A6" activePane="bottomLeft" state="frozen"/>
      <selection activeCell="E22" sqref="E22"/>
      <selection pane="bottomLeft" sqref="A1:B1"/>
    </sheetView>
  </sheetViews>
  <sheetFormatPr defaultColWidth="0" defaultRowHeight="15.75" zeroHeight="1" x14ac:dyDescent="0.2"/>
  <cols>
    <col min="1" max="1" width="4.1640625" style="6" bestFit="1" customWidth="1"/>
    <col min="2" max="2" width="99.5" style="6" customWidth="1"/>
    <col min="3" max="3" width="1.5" style="6" customWidth="1"/>
    <col min="4" max="16384" width="9.5" style="6" hidden="1"/>
  </cols>
  <sheetData>
    <row r="1" spans="1:3" ht="29.25" customHeight="1" x14ac:dyDescent="0.2">
      <c r="A1" s="227" t="s">
        <v>317</v>
      </c>
      <c r="B1" s="227"/>
    </row>
    <row r="2" spans="1:3" ht="10.15" customHeight="1" x14ac:dyDescent="0.2">
      <c r="A2" s="228"/>
      <c r="B2" s="228"/>
      <c r="C2" s="36"/>
    </row>
    <row r="3" spans="1:3" ht="30" customHeight="1" x14ac:dyDescent="0.2">
      <c r="A3" s="229" t="s">
        <v>419</v>
      </c>
      <c r="B3" s="229"/>
      <c r="C3" s="36"/>
    </row>
    <row r="4" spans="1:3" ht="10.15" customHeight="1" x14ac:dyDescent="0.2">
      <c r="A4" s="228"/>
      <c r="B4" s="228"/>
      <c r="C4" s="36"/>
    </row>
    <row r="5" spans="1:3" ht="31.5" x14ac:dyDescent="0.2">
      <c r="A5" s="6">
        <v>1</v>
      </c>
      <c r="B5" s="58" t="s">
        <v>446</v>
      </c>
    </row>
    <row r="6" spans="1:3" ht="10.15" customHeight="1" x14ac:dyDescent="0.2">
      <c r="B6" s="58"/>
    </row>
    <row r="7" spans="1:3" ht="31.5" x14ac:dyDescent="0.2">
      <c r="A7" s="6">
        <v>2</v>
      </c>
      <c r="B7" s="58" t="s">
        <v>734</v>
      </c>
    </row>
    <row r="8" spans="1:3" ht="10.15" customHeight="1" x14ac:dyDescent="0.2">
      <c r="B8" s="58"/>
    </row>
    <row r="9" spans="1:3" ht="31.5" x14ac:dyDescent="0.2">
      <c r="A9" s="6">
        <v>3</v>
      </c>
      <c r="B9" s="58" t="s">
        <v>315</v>
      </c>
    </row>
    <row r="10" spans="1:3" ht="10.15" customHeight="1" x14ac:dyDescent="0.2">
      <c r="B10" s="58"/>
    </row>
    <row r="11" spans="1:3" x14ac:dyDescent="0.2">
      <c r="A11" s="6">
        <v>4</v>
      </c>
      <c r="B11" s="58" t="s">
        <v>316</v>
      </c>
    </row>
    <row r="12" spans="1:3" ht="10.15" customHeight="1" x14ac:dyDescent="0.2">
      <c r="B12" s="58"/>
    </row>
    <row r="13" spans="1:3" ht="31.5" x14ac:dyDescent="0.2">
      <c r="A13" s="6">
        <v>5</v>
      </c>
      <c r="B13" s="58" t="s">
        <v>741</v>
      </c>
    </row>
    <row r="14" spans="1:3" ht="10.15" customHeight="1" x14ac:dyDescent="0.2">
      <c r="B14" s="58"/>
    </row>
    <row r="15" spans="1:3" x14ac:dyDescent="0.2">
      <c r="A15" s="6">
        <v>6</v>
      </c>
      <c r="B15" s="58" t="s">
        <v>709</v>
      </c>
    </row>
    <row r="16" spans="1:3" x14ac:dyDescent="0.2">
      <c r="B16" s="58" t="s">
        <v>733</v>
      </c>
    </row>
    <row r="17" spans="1:2" x14ac:dyDescent="0.2">
      <c r="B17" s="58" t="s">
        <v>415</v>
      </c>
    </row>
    <row r="18" spans="1:2" x14ac:dyDescent="0.2">
      <c r="B18" s="58" t="s">
        <v>710</v>
      </c>
    </row>
    <row r="19" spans="1:2" x14ac:dyDescent="0.2">
      <c r="B19" s="58" t="s">
        <v>447</v>
      </c>
    </row>
    <row r="20" spans="1:2" ht="10.15" customHeight="1" x14ac:dyDescent="0.2">
      <c r="B20" s="58"/>
    </row>
    <row r="21" spans="1:2" ht="31.5" x14ac:dyDescent="0.2">
      <c r="A21" s="6">
        <v>7</v>
      </c>
      <c r="B21" s="58" t="s">
        <v>470</v>
      </c>
    </row>
    <row r="22" spans="1:2" ht="10.15" customHeight="1" x14ac:dyDescent="0.2">
      <c r="B22" s="58"/>
    </row>
    <row r="23" spans="1:2" ht="34.5" customHeight="1" x14ac:dyDescent="0.2">
      <c r="A23" s="6">
        <v>8</v>
      </c>
      <c r="B23" s="58" t="s">
        <v>711</v>
      </c>
    </row>
    <row r="24" spans="1:2" ht="10.15" customHeight="1" x14ac:dyDescent="0.2">
      <c r="B24" s="58"/>
    </row>
    <row r="25" spans="1:2" x14ac:dyDescent="0.2">
      <c r="A25" s="6">
        <v>9</v>
      </c>
      <c r="B25" s="58" t="s">
        <v>448</v>
      </c>
    </row>
    <row r="26" spans="1:2" ht="10.15" customHeight="1" x14ac:dyDescent="0.2">
      <c r="B26" s="58"/>
    </row>
    <row r="27" spans="1:2" ht="67.5" customHeight="1" x14ac:dyDescent="0.2">
      <c r="B27" s="199" t="s">
        <v>699</v>
      </c>
    </row>
    <row r="28" spans="1:2" ht="10.15" customHeight="1" x14ac:dyDescent="0.2">
      <c r="B28" s="58"/>
    </row>
    <row r="30" spans="1:2" ht="15.75" hidden="1" customHeight="1" x14ac:dyDescent="0.2"/>
    <row r="31" spans="1:2" ht="10.15" hidden="1" customHeight="1" x14ac:dyDescent="0.2"/>
    <row r="62" x14ac:dyDescent="0.2"/>
    <row r="63" x14ac:dyDescent="0.2"/>
  </sheetData>
  <sheetProtection password="E9F4" sheet="1" objects="1" scenarios="1"/>
  <mergeCells count="4">
    <mergeCell ref="A1:B1"/>
    <mergeCell ref="A2:B2"/>
    <mergeCell ref="A4:B4"/>
    <mergeCell ref="A3:B3"/>
  </mergeCells>
  <printOptions horizontalCentered="1"/>
  <pageMargins left="0.5" right="0.5" top="0.5" bottom="0.5" header="0" footer="0.25"/>
  <pageSetup orientation="portrait" r:id="rId1"/>
  <headerFooter>
    <oddFooter>&amp;L&amp;"Calibri,Regular"&amp;8&amp;F - &amp;A&amp;R&amp;"Calibri,Regular"&amp;8&amp;D - Page &amp;P of &amp;N</odd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0">
    <tabColor theme="0" tint="-0.499984740745262"/>
  </sheetPr>
  <dimension ref="A1:J17"/>
  <sheetViews>
    <sheetView workbookViewId="0">
      <pane ySplit="3" topLeftCell="A4" activePane="bottomLeft" state="frozen"/>
      <selection activeCell="M14" sqref="M14:M20"/>
      <selection pane="bottomLeft" activeCell="A4" sqref="A4"/>
    </sheetView>
  </sheetViews>
  <sheetFormatPr defaultColWidth="0" defaultRowHeight="12.75" zeroHeight="1" x14ac:dyDescent="0.2"/>
  <cols>
    <col min="1" max="1" width="19.5" customWidth="1"/>
    <col min="2" max="2" width="100.83203125" customWidth="1"/>
    <col min="3" max="3" width="27" customWidth="1"/>
    <col min="4" max="4" width="2.83203125" customWidth="1"/>
    <col min="5" max="9" width="9.5" customWidth="1"/>
    <col min="10" max="10" width="2.83203125" customWidth="1"/>
    <col min="11" max="16384" width="9.5" hidden="1"/>
  </cols>
  <sheetData>
    <row r="1" spans="1:9" s="155" customFormat="1" ht="15" customHeight="1" x14ac:dyDescent="0.2">
      <c r="A1" s="437" t="s">
        <v>500</v>
      </c>
      <c r="B1" s="438" t="str">
        <f>'Evaluation Information'!B4:K4</f>
        <v>Enter Principal Name Here</v>
      </c>
      <c r="C1" s="170" t="s">
        <v>596</v>
      </c>
    </row>
    <row r="2" spans="1:9" ht="25.15" customHeight="1" x14ac:dyDescent="0.2">
      <c r="A2" s="437"/>
      <c r="B2" s="439"/>
      <c r="C2" s="178" t="s">
        <v>513</v>
      </c>
      <c r="F2" s="155"/>
    </row>
    <row r="3" spans="1:9" ht="22.5" customHeight="1" x14ac:dyDescent="0.2">
      <c r="A3" s="440" t="s">
        <v>670</v>
      </c>
      <c r="B3" s="440"/>
      <c r="C3" s="440"/>
      <c r="F3" s="156"/>
    </row>
    <row r="4" spans="1:9" s="155" customFormat="1" ht="50.1" customHeight="1" x14ac:dyDescent="0.2">
      <c r="A4" s="157" t="s">
        <v>501</v>
      </c>
      <c r="B4" s="179" t="s">
        <v>683</v>
      </c>
      <c r="C4" s="161" t="s">
        <v>499</v>
      </c>
      <c r="E4" s="443" t="s">
        <v>713</v>
      </c>
      <c r="F4" s="443"/>
      <c r="G4" s="443"/>
      <c r="H4" s="443"/>
      <c r="I4" s="443"/>
    </row>
    <row r="5" spans="1:9" ht="75" customHeight="1" x14ac:dyDescent="0.2">
      <c r="A5" s="169" t="s">
        <v>680</v>
      </c>
      <c r="B5" s="162" t="s">
        <v>512</v>
      </c>
      <c r="C5" s="172" t="s">
        <v>510</v>
      </c>
      <c r="E5" s="443"/>
      <c r="F5" s="443"/>
      <c r="G5" s="443"/>
      <c r="H5" s="443"/>
      <c r="I5" s="443"/>
    </row>
    <row r="6" spans="1:9" ht="10.15" customHeight="1" x14ac:dyDescent="0.2">
      <c r="A6" s="158"/>
      <c r="B6" s="159"/>
      <c r="E6" s="443"/>
      <c r="F6" s="443"/>
      <c r="G6" s="443"/>
      <c r="H6" s="443"/>
      <c r="I6" s="443"/>
    </row>
    <row r="7" spans="1:9" s="155" customFormat="1" ht="50.1" customHeight="1" x14ac:dyDescent="0.2">
      <c r="A7" s="157" t="s">
        <v>503</v>
      </c>
      <c r="B7" s="179" t="s">
        <v>683</v>
      </c>
      <c r="C7" s="161" t="s">
        <v>499</v>
      </c>
      <c r="E7" s="443"/>
      <c r="F7" s="443"/>
      <c r="G7" s="443"/>
      <c r="H7" s="443"/>
      <c r="I7" s="443"/>
    </row>
    <row r="8" spans="1:9" ht="75" customHeight="1" x14ac:dyDescent="0.2">
      <c r="A8" s="169" t="s">
        <v>680</v>
      </c>
      <c r="B8" s="162" t="s">
        <v>512</v>
      </c>
      <c r="C8" s="172" t="s">
        <v>510</v>
      </c>
      <c r="E8" s="443"/>
      <c r="F8" s="443"/>
      <c r="G8" s="443"/>
      <c r="H8" s="443"/>
      <c r="I8" s="443"/>
    </row>
    <row r="9" spans="1:9" ht="10.15" customHeight="1" x14ac:dyDescent="0.2">
      <c r="A9" s="158"/>
      <c r="B9" s="159"/>
      <c r="E9" s="443"/>
      <c r="F9" s="443"/>
      <c r="G9" s="443"/>
      <c r="H9" s="443"/>
      <c r="I9" s="443"/>
    </row>
    <row r="10" spans="1:9" s="155" customFormat="1" ht="50.1" customHeight="1" x14ac:dyDescent="0.2">
      <c r="A10" s="157" t="s">
        <v>502</v>
      </c>
      <c r="B10" s="179" t="s">
        <v>683</v>
      </c>
      <c r="C10" s="161" t="s">
        <v>499</v>
      </c>
      <c r="E10" s="443"/>
      <c r="F10" s="443"/>
      <c r="G10" s="443"/>
      <c r="H10" s="443"/>
      <c r="I10" s="443"/>
    </row>
    <row r="11" spans="1:9" ht="75" customHeight="1" x14ac:dyDescent="0.2">
      <c r="A11" s="169" t="s">
        <v>680</v>
      </c>
      <c r="B11" s="162" t="s">
        <v>512</v>
      </c>
      <c r="C11" s="172" t="s">
        <v>510</v>
      </c>
      <c r="E11" s="443"/>
      <c r="F11" s="443"/>
      <c r="G11" s="443"/>
      <c r="H11" s="443"/>
      <c r="I11" s="443"/>
    </row>
    <row r="12" spans="1:9" ht="10.15" customHeight="1" x14ac:dyDescent="0.2"/>
    <row r="13" spans="1:9" ht="200.1" customHeight="1" x14ac:dyDescent="0.2">
      <c r="A13" s="169" t="s">
        <v>681</v>
      </c>
      <c r="B13" s="441"/>
      <c r="C13" s="442"/>
    </row>
    <row r="14" spans="1:9" ht="10.15" customHeight="1" x14ac:dyDescent="0.2"/>
    <row r="15" spans="1:9" s="166" customFormat="1" ht="33" customHeight="1" x14ac:dyDescent="0.2">
      <c r="A15" s="168" t="s">
        <v>497</v>
      </c>
      <c r="B15" s="165" t="s">
        <v>594</v>
      </c>
    </row>
    <row r="16" spans="1:9" s="166" customFormat="1" ht="33" customHeight="1" x14ac:dyDescent="0.2">
      <c r="A16" s="180" t="s">
        <v>595</v>
      </c>
      <c r="B16" s="167" t="s">
        <v>593</v>
      </c>
    </row>
    <row r="17" x14ac:dyDescent="0.2"/>
  </sheetData>
  <sheetProtection sheet="1" objects="1" scenarios="1"/>
  <mergeCells count="5">
    <mergeCell ref="A1:A2"/>
    <mergeCell ref="B1:B2"/>
    <mergeCell ref="A3:C3"/>
    <mergeCell ref="B13:C13"/>
    <mergeCell ref="E4:I11"/>
  </mergeCells>
  <conditionalFormatting sqref="A16">
    <cfRule type="containsText" dxfId="26" priority="4" operator="containsText" text="Enter Date Here">
      <formula>NOT(ISERROR(SEARCH("Enter Date Here",A16)))</formula>
    </cfRule>
  </conditionalFormatting>
  <conditionalFormatting sqref="B1">
    <cfRule type="containsText" dxfId="25" priority="11" operator="containsText" text="Enter">
      <formula>NOT(ISERROR(SEARCH("Enter",B1)))</formula>
    </cfRule>
  </conditionalFormatting>
  <conditionalFormatting sqref="B4">
    <cfRule type="containsText" dxfId="24" priority="3" operator="containsText" text="Select From List or Leave Blank">
      <formula>NOT(ISERROR(SEARCH("Select From List or Leave Blank",B4)))</formula>
    </cfRule>
  </conditionalFormatting>
  <conditionalFormatting sqref="B5 B8 B11">
    <cfRule type="containsText" dxfId="23" priority="8" operator="containsText" text="Type observation notes here or leave blank.">
      <formula>NOT(ISERROR(SEARCH("Type observation notes here or leave blank.",B5)))</formula>
    </cfRule>
  </conditionalFormatting>
  <conditionalFormatting sqref="B7">
    <cfRule type="containsText" dxfId="22" priority="2" operator="containsText" text="Select From List or Leave Blank">
      <formula>NOT(ISERROR(SEARCH("Select From List or Leave Blank",B7)))</formula>
    </cfRule>
  </conditionalFormatting>
  <conditionalFormatting sqref="B10">
    <cfRule type="containsText" dxfId="21" priority="1" operator="containsText" text="Select From List or Leave Blank">
      <formula>NOT(ISERROR(SEARCH("Select From List or Leave Blank",B10)))</formula>
    </cfRule>
  </conditionalFormatting>
  <conditionalFormatting sqref="C2">
    <cfRule type="containsText" dxfId="20" priority="7" operator="containsText" text="Enter Observation Date Here">
      <formula>NOT(ISERROR(SEARCH("Enter Observation Date Here",C2)))</formula>
    </cfRule>
  </conditionalFormatting>
  <conditionalFormatting sqref="C5 C8 C11">
    <cfRule type="containsText" dxfId="19" priority="9" operator="containsText" text="Select Rating or Leave Blank">
      <formula>NOT(ISERROR(SEARCH("Select Rating or Leave Blank",C5)))</formula>
    </cfRule>
  </conditionalFormatting>
  <dataValidations count="2">
    <dataValidation type="list" allowBlank="1" showInputMessage="1" showErrorMessage="1" sqref="C5 C8 C11" xr:uid="{00000000-0002-0000-1300-000000000000}">
      <formula1>Prof_Practice_Ratings2</formula1>
    </dataValidation>
    <dataValidation type="list" allowBlank="1" showInputMessage="1" showErrorMessage="1" sqref="B4 B7 B10" xr:uid="{00000000-0002-0000-1300-000001000000}">
      <formula1>S_I_E_Short</formula1>
    </dataValidation>
  </dataValidations>
  <printOptions horizontalCentered="1"/>
  <pageMargins left="0.3" right="0.3" top="0.5" bottom="0.5" header="0" footer="0.25"/>
  <pageSetup orientation="landscape" horizontalDpi="1200" verticalDpi="1200" r:id="rId1"/>
  <headerFooter>
    <oddFooter>&amp;L&amp;8&amp;F - &amp;A&amp;R&amp;8&amp;D - Page &amp;P of &amp;N</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theme="0" tint="-0.499984740745262"/>
  </sheetPr>
  <dimension ref="A1:J11"/>
  <sheetViews>
    <sheetView workbookViewId="0">
      <pane ySplit="3" topLeftCell="A4" activePane="bottomLeft" state="frozen"/>
      <selection activeCell="M14" sqref="M14:M20"/>
      <selection pane="bottomLeft" activeCell="A4" sqref="A4"/>
    </sheetView>
  </sheetViews>
  <sheetFormatPr defaultColWidth="0" defaultRowHeight="12.75" zeroHeight="1" x14ac:dyDescent="0.2"/>
  <cols>
    <col min="1" max="1" width="19.5" customWidth="1"/>
    <col min="2" max="2" width="100.83203125" customWidth="1"/>
    <col min="3" max="3" width="27" customWidth="1"/>
    <col min="4" max="4" width="2.83203125" customWidth="1"/>
    <col min="5" max="9" width="9.5" customWidth="1"/>
    <col min="10" max="10" width="2.83203125" customWidth="1"/>
    <col min="11" max="16384" width="9.5" hidden="1"/>
  </cols>
  <sheetData>
    <row r="1" spans="1:10" s="155" customFormat="1" ht="15" customHeight="1" x14ac:dyDescent="0.2">
      <c r="A1" s="437" t="s">
        <v>500</v>
      </c>
      <c r="B1" s="438" t="str">
        <f>'Evaluation Information'!B4:K4</f>
        <v>Enter Principal Name Here</v>
      </c>
      <c r="C1" s="170" t="s">
        <v>596</v>
      </c>
    </row>
    <row r="2" spans="1:10" ht="25.15" customHeight="1" x14ac:dyDescent="0.2">
      <c r="A2" s="437"/>
      <c r="B2" s="439"/>
      <c r="C2" s="178" t="s">
        <v>513</v>
      </c>
      <c r="F2" s="155"/>
    </row>
    <row r="3" spans="1:10" ht="22.5" customHeight="1" x14ac:dyDescent="0.2">
      <c r="A3" s="440" t="s">
        <v>692</v>
      </c>
      <c r="B3" s="440"/>
      <c r="C3" s="440"/>
      <c r="F3" s="156"/>
    </row>
    <row r="4" spans="1:10" s="155" customFormat="1" ht="190.15" customHeight="1" x14ac:dyDescent="0.2">
      <c r="A4" s="157" t="s">
        <v>693</v>
      </c>
      <c r="B4" s="450" t="s">
        <v>695</v>
      </c>
      <c r="C4" s="450"/>
      <c r="E4" s="444" t="s">
        <v>713</v>
      </c>
      <c r="F4" s="445"/>
      <c r="G4" s="445"/>
      <c r="H4" s="445"/>
      <c r="I4" s="446"/>
    </row>
    <row r="5" spans="1:10" ht="190.15" customHeight="1" x14ac:dyDescent="0.2">
      <c r="A5" s="195" t="s">
        <v>694</v>
      </c>
      <c r="B5" s="450" t="s">
        <v>695</v>
      </c>
      <c r="C5" s="450"/>
      <c r="E5" s="447"/>
      <c r="F5" s="448"/>
      <c r="G5" s="448"/>
      <c r="H5" s="448"/>
      <c r="I5" s="449"/>
    </row>
    <row r="6" spans="1:10" ht="10.15" customHeight="1" x14ac:dyDescent="0.2">
      <c r="A6" s="158"/>
      <c r="B6" s="159"/>
    </row>
    <row r="7" spans="1:10" ht="10.15" customHeight="1" x14ac:dyDescent="0.2"/>
    <row r="8" spans="1:10" ht="10.15" customHeight="1" x14ac:dyDescent="0.2"/>
    <row r="9" spans="1:10" s="166" customFormat="1" ht="33" customHeight="1" x14ac:dyDescent="0.2">
      <c r="A9" s="168" t="s">
        <v>497</v>
      </c>
      <c r="B9" s="165" t="s">
        <v>594</v>
      </c>
      <c r="E9"/>
      <c r="F9"/>
      <c r="G9"/>
      <c r="H9"/>
      <c r="I9"/>
      <c r="J9"/>
    </row>
    <row r="10" spans="1:10" s="166" customFormat="1" ht="33" customHeight="1" x14ac:dyDescent="0.2">
      <c r="A10" s="180" t="s">
        <v>595</v>
      </c>
      <c r="B10" s="167" t="s">
        <v>593</v>
      </c>
      <c r="E10"/>
      <c r="F10"/>
      <c r="G10"/>
      <c r="H10"/>
      <c r="I10"/>
      <c r="J10"/>
    </row>
    <row r="11" spans="1:10" ht="12.75" customHeight="1" x14ac:dyDescent="0.2"/>
  </sheetData>
  <sheetProtection sheet="1" objects="1" scenarios="1"/>
  <mergeCells count="6">
    <mergeCell ref="E4:I5"/>
    <mergeCell ref="A1:A2"/>
    <mergeCell ref="B1:B2"/>
    <mergeCell ref="A3:C3"/>
    <mergeCell ref="B4:C4"/>
    <mergeCell ref="B5:C5"/>
  </mergeCells>
  <conditionalFormatting sqref="A10">
    <cfRule type="containsText" dxfId="18" priority="5" operator="containsText" text="Enter Date Here">
      <formula>NOT(ISERROR(SEARCH("Enter Date Here",A10)))</formula>
    </cfRule>
  </conditionalFormatting>
  <conditionalFormatting sqref="B1">
    <cfRule type="containsText" dxfId="17" priority="9" operator="containsText" text="Enter">
      <formula>NOT(ISERROR(SEARCH("Enter",B1)))</formula>
    </cfRule>
  </conditionalFormatting>
  <conditionalFormatting sqref="B4:C5">
    <cfRule type="containsText" dxfId="16" priority="1" operator="containsText" text="Enter text">
      <formula>NOT(ISERROR(SEARCH("Enter text",B4)))</formula>
    </cfRule>
  </conditionalFormatting>
  <conditionalFormatting sqref="C2">
    <cfRule type="containsText" dxfId="15" priority="6" operator="containsText" text="Enter Observation Date Here">
      <formula>NOT(ISERROR(SEARCH("Enter Observation Date Here",C2)))</formula>
    </cfRule>
  </conditionalFormatting>
  <printOptions horizontalCentered="1"/>
  <pageMargins left="0.3" right="0.3" top="0.5" bottom="0.5" header="0" footer="0.25"/>
  <pageSetup orientation="landscape" horizontalDpi="1200" verticalDpi="1200" r:id="rId1"/>
  <headerFooter>
    <oddFooter>&amp;L&amp;8&amp;F - &amp;A&amp;R&amp;8&amp;D - Page &amp;P of &amp;N</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theme="0" tint="-0.499984740745262"/>
  </sheetPr>
  <dimension ref="A1:J11"/>
  <sheetViews>
    <sheetView workbookViewId="0">
      <pane ySplit="3" topLeftCell="A4" activePane="bottomLeft" state="frozen"/>
      <selection activeCell="M14" sqref="M14:M20"/>
      <selection pane="bottomLeft" activeCell="A4" sqref="A4"/>
    </sheetView>
  </sheetViews>
  <sheetFormatPr defaultColWidth="0" defaultRowHeight="12.75" customHeight="1" zeroHeight="1" x14ac:dyDescent="0.2"/>
  <cols>
    <col min="1" max="1" width="19.5" customWidth="1"/>
    <col min="2" max="2" width="100.83203125" customWidth="1"/>
    <col min="3" max="3" width="27" customWidth="1"/>
    <col min="4" max="4" width="2.83203125" customWidth="1"/>
    <col min="5" max="9" width="9.5" customWidth="1"/>
    <col min="10" max="10" width="2.83203125" customWidth="1"/>
    <col min="11" max="16384" width="9.5" hidden="1"/>
  </cols>
  <sheetData>
    <row r="1" spans="1:10" s="155" customFormat="1" ht="15" customHeight="1" x14ac:dyDescent="0.2">
      <c r="A1" s="437" t="s">
        <v>500</v>
      </c>
      <c r="B1" s="438" t="str">
        <f>'Evaluation Information'!B4:K4</f>
        <v>Enter Principal Name Here</v>
      </c>
      <c r="C1" s="170" t="s">
        <v>596</v>
      </c>
    </row>
    <row r="2" spans="1:10" ht="25.15" customHeight="1" x14ac:dyDescent="0.2">
      <c r="A2" s="437"/>
      <c r="B2" s="439"/>
      <c r="C2" s="178" t="s">
        <v>513</v>
      </c>
      <c r="F2" s="155"/>
    </row>
    <row r="3" spans="1:10" ht="22.5" customHeight="1" x14ac:dyDescent="0.2">
      <c r="A3" s="440" t="s">
        <v>698</v>
      </c>
      <c r="B3" s="440"/>
      <c r="C3" s="440"/>
      <c r="F3" s="156"/>
    </row>
    <row r="4" spans="1:10" s="155" customFormat="1" ht="190.15" customHeight="1" x14ac:dyDescent="0.2">
      <c r="A4" s="157" t="s">
        <v>693</v>
      </c>
      <c r="B4" s="450" t="s">
        <v>695</v>
      </c>
      <c r="C4" s="450"/>
      <c r="E4" s="444" t="s">
        <v>713</v>
      </c>
      <c r="F4" s="445"/>
      <c r="G4" s="445"/>
      <c r="H4" s="445"/>
      <c r="I4" s="446"/>
    </row>
    <row r="5" spans="1:10" ht="190.15" customHeight="1" x14ac:dyDescent="0.2">
      <c r="A5" s="195" t="s">
        <v>694</v>
      </c>
      <c r="B5" s="450" t="s">
        <v>695</v>
      </c>
      <c r="C5" s="450"/>
      <c r="E5" s="447"/>
      <c r="F5" s="448"/>
      <c r="G5" s="448"/>
      <c r="H5" s="448"/>
      <c r="I5" s="449"/>
    </row>
    <row r="6" spans="1:10" ht="10.15" customHeight="1" x14ac:dyDescent="0.2">
      <c r="A6" s="158"/>
      <c r="B6" s="159"/>
    </row>
    <row r="7" spans="1:10" ht="10.15" customHeight="1" x14ac:dyDescent="0.2"/>
    <row r="8" spans="1:10" ht="10.15" customHeight="1" x14ac:dyDescent="0.2"/>
    <row r="9" spans="1:10" s="166" customFormat="1" ht="33" customHeight="1" x14ac:dyDescent="0.2">
      <c r="A9" s="168" t="s">
        <v>497</v>
      </c>
      <c r="B9" s="165" t="s">
        <v>594</v>
      </c>
      <c r="E9"/>
      <c r="F9"/>
      <c r="G9"/>
      <c r="H9"/>
      <c r="I9"/>
      <c r="J9"/>
    </row>
    <row r="10" spans="1:10" s="166" customFormat="1" ht="33" customHeight="1" x14ac:dyDescent="0.2">
      <c r="A10" s="180" t="s">
        <v>595</v>
      </c>
      <c r="B10" s="167" t="s">
        <v>593</v>
      </c>
      <c r="E10"/>
      <c r="F10"/>
      <c r="G10"/>
      <c r="H10"/>
      <c r="I10"/>
      <c r="J10"/>
    </row>
    <row r="11" spans="1:10" ht="12.75" customHeight="1" x14ac:dyDescent="0.2"/>
  </sheetData>
  <sheetProtection sheet="1" objects="1" scenarios="1"/>
  <mergeCells count="6">
    <mergeCell ref="A1:A2"/>
    <mergeCell ref="B1:B2"/>
    <mergeCell ref="A3:C3"/>
    <mergeCell ref="B4:C4"/>
    <mergeCell ref="E4:I5"/>
    <mergeCell ref="B5:C5"/>
  </mergeCells>
  <conditionalFormatting sqref="A10">
    <cfRule type="containsText" dxfId="14" priority="2" operator="containsText" text="Enter Date Here">
      <formula>NOT(ISERROR(SEARCH("Enter Date Here",A10)))</formula>
    </cfRule>
  </conditionalFormatting>
  <conditionalFormatting sqref="B1">
    <cfRule type="containsText" dxfId="13" priority="4" operator="containsText" text="Enter">
      <formula>NOT(ISERROR(SEARCH("Enter",B1)))</formula>
    </cfRule>
  </conditionalFormatting>
  <conditionalFormatting sqref="B4:C5">
    <cfRule type="containsText" dxfId="12" priority="1" operator="containsText" text="Enter text">
      <formula>NOT(ISERROR(SEARCH("Enter text",B4)))</formula>
    </cfRule>
  </conditionalFormatting>
  <conditionalFormatting sqref="C2">
    <cfRule type="containsText" dxfId="11" priority="3" operator="containsText" text="Enter Observation Date Here">
      <formula>NOT(ISERROR(SEARCH("Enter Observation Date Here",C2)))</formula>
    </cfRule>
  </conditionalFormatting>
  <printOptions horizontalCentered="1"/>
  <pageMargins left="0.3" right="0.3" top="0.5" bottom="0.5" header="0" footer="0.25"/>
  <pageSetup orientation="landscape" horizontalDpi="1200" verticalDpi="1200" r:id="rId1"/>
  <headerFooter>
    <oddFooter>&amp;L&amp;8&amp;F - &amp;A&amp;R&amp;8&amp;D - Page &amp;P of &amp;N</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theme="0" tint="-0.499984740745262"/>
  </sheetPr>
  <dimension ref="A1:J11"/>
  <sheetViews>
    <sheetView workbookViewId="0">
      <pane ySplit="3" topLeftCell="A4" activePane="bottomLeft" state="frozen"/>
      <selection activeCell="M14" sqref="M14:M20"/>
      <selection pane="bottomLeft" activeCell="A4" sqref="A4"/>
    </sheetView>
  </sheetViews>
  <sheetFormatPr defaultColWidth="0" defaultRowHeight="12.75" customHeight="1" zeroHeight="1" x14ac:dyDescent="0.2"/>
  <cols>
    <col min="1" max="1" width="19.5" customWidth="1"/>
    <col min="2" max="2" width="100.83203125" customWidth="1"/>
    <col min="3" max="3" width="27" customWidth="1"/>
    <col min="4" max="4" width="2.83203125" customWidth="1"/>
    <col min="5" max="9" width="9.5" customWidth="1"/>
    <col min="10" max="10" width="2.83203125" customWidth="1"/>
    <col min="11" max="16384" width="9.5" hidden="1"/>
  </cols>
  <sheetData>
    <row r="1" spans="1:10" s="155" customFormat="1" ht="15" customHeight="1" x14ac:dyDescent="0.2">
      <c r="A1" s="437" t="s">
        <v>500</v>
      </c>
      <c r="B1" s="438" t="str">
        <f>'Evaluation Information'!B4:K4</f>
        <v>Enter Principal Name Here</v>
      </c>
      <c r="C1" s="170" t="s">
        <v>596</v>
      </c>
    </row>
    <row r="2" spans="1:10" ht="25.15" customHeight="1" x14ac:dyDescent="0.2">
      <c r="A2" s="437"/>
      <c r="B2" s="439"/>
      <c r="C2" s="178" t="s">
        <v>513</v>
      </c>
      <c r="F2" s="155"/>
    </row>
    <row r="3" spans="1:10" ht="22.5" customHeight="1" x14ac:dyDescent="0.2">
      <c r="A3" s="440" t="s">
        <v>697</v>
      </c>
      <c r="B3" s="440"/>
      <c r="C3" s="440"/>
      <c r="F3" s="156"/>
    </row>
    <row r="4" spans="1:10" s="155" customFormat="1" ht="190.15" customHeight="1" x14ac:dyDescent="0.2">
      <c r="A4" s="157" t="s">
        <v>693</v>
      </c>
      <c r="B4" s="450" t="s">
        <v>695</v>
      </c>
      <c r="C4" s="450"/>
      <c r="E4" s="444" t="s">
        <v>713</v>
      </c>
      <c r="F4" s="445"/>
      <c r="G4" s="445"/>
      <c r="H4" s="445"/>
      <c r="I4" s="446"/>
    </row>
    <row r="5" spans="1:10" ht="190.15" customHeight="1" x14ac:dyDescent="0.2">
      <c r="A5" s="195" t="s">
        <v>694</v>
      </c>
      <c r="B5" s="450" t="s">
        <v>695</v>
      </c>
      <c r="C5" s="450"/>
      <c r="E5" s="447"/>
      <c r="F5" s="448"/>
      <c r="G5" s="448"/>
      <c r="H5" s="448"/>
      <c r="I5" s="449"/>
    </row>
    <row r="6" spans="1:10" ht="10.15" customHeight="1" x14ac:dyDescent="0.2">
      <c r="A6" s="158"/>
      <c r="B6" s="159"/>
    </row>
    <row r="7" spans="1:10" ht="10.15" customHeight="1" x14ac:dyDescent="0.2"/>
    <row r="8" spans="1:10" ht="10.15" customHeight="1" x14ac:dyDescent="0.2"/>
    <row r="9" spans="1:10" s="166" customFormat="1" ht="33" customHeight="1" x14ac:dyDescent="0.2">
      <c r="A9" s="168" t="s">
        <v>497</v>
      </c>
      <c r="B9" s="165" t="s">
        <v>594</v>
      </c>
      <c r="E9"/>
      <c r="F9"/>
      <c r="G9"/>
      <c r="H9"/>
      <c r="I9"/>
      <c r="J9"/>
    </row>
    <row r="10" spans="1:10" s="166" customFormat="1" ht="33" customHeight="1" x14ac:dyDescent="0.2">
      <c r="A10" s="180" t="s">
        <v>595</v>
      </c>
      <c r="B10" s="167" t="s">
        <v>593</v>
      </c>
      <c r="E10"/>
      <c r="F10"/>
      <c r="G10"/>
      <c r="H10"/>
      <c r="I10"/>
      <c r="J10"/>
    </row>
    <row r="11" spans="1:10" ht="12.75" customHeight="1" x14ac:dyDescent="0.2"/>
  </sheetData>
  <sheetProtection sheet="1" objects="1" scenarios="1"/>
  <mergeCells count="6">
    <mergeCell ref="A1:A2"/>
    <mergeCell ref="B1:B2"/>
    <mergeCell ref="A3:C3"/>
    <mergeCell ref="B4:C4"/>
    <mergeCell ref="E4:I5"/>
    <mergeCell ref="B5:C5"/>
  </mergeCells>
  <conditionalFormatting sqref="A10">
    <cfRule type="containsText" dxfId="10" priority="2" operator="containsText" text="Enter Date Here">
      <formula>NOT(ISERROR(SEARCH("Enter Date Here",A10)))</formula>
    </cfRule>
  </conditionalFormatting>
  <conditionalFormatting sqref="B1">
    <cfRule type="containsText" dxfId="9" priority="4" operator="containsText" text="Enter">
      <formula>NOT(ISERROR(SEARCH("Enter",B1)))</formula>
    </cfRule>
  </conditionalFormatting>
  <conditionalFormatting sqref="B4:C5">
    <cfRule type="containsText" dxfId="8" priority="1" operator="containsText" text="Enter text">
      <formula>NOT(ISERROR(SEARCH("Enter text",B4)))</formula>
    </cfRule>
  </conditionalFormatting>
  <conditionalFormatting sqref="C2">
    <cfRule type="containsText" dxfId="7" priority="3" operator="containsText" text="Enter Observation Date Here">
      <formula>NOT(ISERROR(SEARCH("Enter Observation Date Here",C2)))</formula>
    </cfRule>
  </conditionalFormatting>
  <printOptions horizontalCentered="1"/>
  <pageMargins left="0.3" right="0.3" top="0.5" bottom="0.5" header="0" footer="0.25"/>
  <pageSetup orientation="landscape" horizontalDpi="1200" verticalDpi="1200" r:id="rId1"/>
  <headerFooter>
    <oddFooter>&amp;L&amp;8&amp;F - &amp;A&amp;R&amp;8&amp;D - Page &amp;P of &amp;N</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theme="0" tint="-0.499984740745262"/>
  </sheetPr>
  <dimension ref="A1:J11"/>
  <sheetViews>
    <sheetView workbookViewId="0">
      <pane ySplit="3" topLeftCell="A4" activePane="bottomLeft" state="frozen"/>
      <selection activeCell="M14" sqref="M14:M20"/>
      <selection pane="bottomLeft" activeCell="A4" sqref="A4"/>
    </sheetView>
  </sheetViews>
  <sheetFormatPr defaultColWidth="0" defaultRowHeight="12.75" customHeight="1" zeroHeight="1" x14ac:dyDescent="0.2"/>
  <cols>
    <col min="1" max="1" width="19.5" customWidth="1"/>
    <col min="2" max="2" width="100.83203125" customWidth="1"/>
    <col min="3" max="3" width="27" customWidth="1"/>
    <col min="4" max="4" width="2.83203125" customWidth="1"/>
    <col min="5" max="9" width="9.5" customWidth="1"/>
    <col min="10" max="10" width="2.83203125" customWidth="1"/>
    <col min="11" max="16384" width="9.5" hidden="1"/>
  </cols>
  <sheetData>
    <row r="1" spans="1:10" s="155" customFormat="1" ht="15" customHeight="1" x14ac:dyDescent="0.2">
      <c r="A1" s="437" t="s">
        <v>500</v>
      </c>
      <c r="B1" s="438" t="str">
        <f>'Evaluation Information'!B4:K4</f>
        <v>Enter Principal Name Here</v>
      </c>
      <c r="C1" s="170" t="s">
        <v>596</v>
      </c>
    </row>
    <row r="2" spans="1:10" ht="25.15" customHeight="1" x14ac:dyDescent="0.2">
      <c r="A2" s="437"/>
      <c r="B2" s="439"/>
      <c r="C2" s="178" t="s">
        <v>513</v>
      </c>
      <c r="F2" s="155"/>
    </row>
    <row r="3" spans="1:10" ht="22.5" customHeight="1" x14ac:dyDescent="0.2">
      <c r="A3" s="440" t="s">
        <v>696</v>
      </c>
      <c r="B3" s="440"/>
      <c r="C3" s="440"/>
      <c r="F3" s="156"/>
    </row>
    <row r="4" spans="1:10" s="155" customFormat="1" ht="190.15" customHeight="1" x14ac:dyDescent="0.2">
      <c r="A4" s="157" t="s">
        <v>693</v>
      </c>
      <c r="B4" s="450" t="s">
        <v>695</v>
      </c>
      <c r="C4" s="450"/>
      <c r="E4" s="444" t="s">
        <v>713</v>
      </c>
      <c r="F4" s="445"/>
      <c r="G4" s="445"/>
      <c r="H4" s="445"/>
      <c r="I4" s="446"/>
    </row>
    <row r="5" spans="1:10" ht="190.15" customHeight="1" x14ac:dyDescent="0.2">
      <c r="A5" s="195" t="s">
        <v>694</v>
      </c>
      <c r="B5" s="450" t="s">
        <v>695</v>
      </c>
      <c r="C5" s="450"/>
      <c r="E5" s="447"/>
      <c r="F5" s="448"/>
      <c r="G5" s="448"/>
      <c r="H5" s="448"/>
      <c r="I5" s="449"/>
    </row>
    <row r="6" spans="1:10" ht="10.15" customHeight="1" x14ac:dyDescent="0.2">
      <c r="A6" s="158"/>
      <c r="B6" s="159"/>
    </row>
    <row r="7" spans="1:10" ht="10.15" customHeight="1" x14ac:dyDescent="0.2"/>
    <row r="8" spans="1:10" ht="10.15" customHeight="1" x14ac:dyDescent="0.2"/>
    <row r="9" spans="1:10" s="166" customFormat="1" ht="33" customHeight="1" x14ac:dyDescent="0.2">
      <c r="A9" s="168" t="s">
        <v>497</v>
      </c>
      <c r="B9" s="165" t="s">
        <v>594</v>
      </c>
      <c r="E9"/>
      <c r="F9"/>
      <c r="G9"/>
      <c r="H9"/>
      <c r="I9"/>
      <c r="J9"/>
    </row>
    <row r="10" spans="1:10" s="166" customFormat="1" ht="33" customHeight="1" x14ac:dyDescent="0.2">
      <c r="A10" s="180" t="s">
        <v>595</v>
      </c>
      <c r="B10" s="167" t="s">
        <v>593</v>
      </c>
      <c r="E10"/>
      <c r="F10"/>
      <c r="G10"/>
      <c r="H10"/>
      <c r="I10"/>
      <c r="J10"/>
    </row>
    <row r="11" spans="1:10" ht="12.75" customHeight="1" x14ac:dyDescent="0.2"/>
  </sheetData>
  <sheetProtection sheet="1" objects="1" scenarios="1"/>
  <mergeCells count="6">
    <mergeCell ref="A1:A2"/>
    <mergeCell ref="B1:B2"/>
    <mergeCell ref="A3:C3"/>
    <mergeCell ref="B4:C4"/>
    <mergeCell ref="E4:I5"/>
    <mergeCell ref="B5:C5"/>
  </mergeCells>
  <conditionalFormatting sqref="A10">
    <cfRule type="containsText" dxfId="6" priority="2" operator="containsText" text="Enter Date Here">
      <formula>NOT(ISERROR(SEARCH("Enter Date Here",A10)))</formula>
    </cfRule>
  </conditionalFormatting>
  <conditionalFormatting sqref="B1">
    <cfRule type="containsText" dxfId="5" priority="4" operator="containsText" text="Enter">
      <formula>NOT(ISERROR(SEARCH("Enter",B1)))</formula>
    </cfRule>
  </conditionalFormatting>
  <conditionalFormatting sqref="B4:C5">
    <cfRule type="containsText" dxfId="4" priority="1" operator="containsText" text="Enter text">
      <formula>NOT(ISERROR(SEARCH("Enter text",B4)))</formula>
    </cfRule>
  </conditionalFormatting>
  <conditionalFormatting sqref="C2">
    <cfRule type="containsText" dxfId="3" priority="3" operator="containsText" text="Enter Observation Date Here">
      <formula>NOT(ISERROR(SEARCH("Enter Observation Date Here",C2)))</formula>
    </cfRule>
  </conditionalFormatting>
  <printOptions horizontalCentered="1"/>
  <pageMargins left="0.3" right="0.3" top="0.5" bottom="0.5" header="0" footer="0.25"/>
  <pageSetup orientation="landscape" horizontalDpi="1200" verticalDpi="1200" r:id="rId1"/>
  <headerFooter>
    <oddFooter>&amp;L&amp;8&amp;F - &amp;A&amp;R&amp;8&amp;D - Page &amp;P of &amp;N</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15">
    <tabColor theme="0" tint="-0.499984740745262"/>
  </sheetPr>
  <dimension ref="A1:I8"/>
  <sheetViews>
    <sheetView workbookViewId="0">
      <pane xSplit="5" ySplit="2" topLeftCell="F3" activePane="bottomRight" state="frozen"/>
      <selection activeCell="M14" sqref="M14:M20"/>
      <selection pane="topRight" activeCell="M14" sqref="M14:M20"/>
      <selection pane="bottomLeft" activeCell="M14" sqref="M14:M20"/>
      <selection pane="bottomRight" activeCell="F3" sqref="F3"/>
    </sheetView>
  </sheetViews>
  <sheetFormatPr defaultColWidth="0" defaultRowHeight="12.75" x14ac:dyDescent="0.2"/>
  <cols>
    <col min="1" max="5" width="28.83203125" style="159" customWidth="1"/>
    <col min="6" max="6" width="2.83203125" style="159" customWidth="1"/>
    <col min="7" max="7" width="38.83203125" style="159" customWidth="1"/>
    <col min="8" max="8" width="2.83203125" style="159" customWidth="1"/>
    <col min="9" max="9" width="0" style="159" hidden="1" customWidth="1"/>
    <col min="10" max="16384" width="9.5" style="159" hidden="1"/>
  </cols>
  <sheetData>
    <row r="1" spans="1:7" ht="58.5" customHeight="1" thickBot="1" x14ac:dyDescent="0.25">
      <c r="A1" s="453" t="s">
        <v>727</v>
      </c>
      <c r="B1" s="454"/>
      <c r="C1" s="454"/>
      <c r="D1" s="454"/>
      <c r="E1" s="454"/>
    </row>
    <row r="2" spans="1:7" s="184" customFormat="1" ht="25.5" x14ac:dyDescent="0.2">
      <c r="A2" s="211" t="s">
        <v>495</v>
      </c>
      <c r="B2" s="211" t="s">
        <v>486</v>
      </c>
      <c r="C2" s="211" t="s">
        <v>487</v>
      </c>
      <c r="D2" s="211" t="s">
        <v>488</v>
      </c>
      <c r="E2" s="211" t="s">
        <v>489</v>
      </c>
    </row>
    <row r="3" spans="1:7" s="186" customFormat="1" ht="155.1" customHeight="1" x14ac:dyDescent="0.2">
      <c r="A3" s="223" t="s">
        <v>683</v>
      </c>
      <c r="B3" s="162" t="s">
        <v>689</v>
      </c>
      <c r="C3" s="162" t="s">
        <v>689</v>
      </c>
      <c r="D3" s="162" t="s">
        <v>689</v>
      </c>
      <c r="E3" s="162" t="s">
        <v>689</v>
      </c>
      <c r="F3" s="198"/>
      <c r="G3" s="443" t="s">
        <v>715</v>
      </c>
    </row>
    <row r="4" spans="1:7" s="186" customFormat="1" ht="155.1" customHeight="1" x14ac:dyDescent="0.2">
      <c r="A4" s="223" t="s">
        <v>683</v>
      </c>
      <c r="B4" s="162" t="s">
        <v>689</v>
      </c>
      <c r="C4" s="162" t="s">
        <v>689</v>
      </c>
      <c r="D4" s="162" t="s">
        <v>689</v>
      </c>
      <c r="E4" s="162" t="s">
        <v>689</v>
      </c>
      <c r="F4" s="198"/>
      <c r="G4" s="443"/>
    </row>
    <row r="5" spans="1:7" s="186" customFormat="1" ht="155.1" customHeight="1" x14ac:dyDescent="0.2">
      <c r="A5" s="223" t="s">
        <v>683</v>
      </c>
      <c r="B5" s="162" t="s">
        <v>689</v>
      </c>
      <c r="C5" s="162" t="s">
        <v>689</v>
      </c>
      <c r="D5" s="162" t="s">
        <v>689</v>
      </c>
      <c r="E5" s="162" t="s">
        <v>689</v>
      </c>
      <c r="F5" s="198"/>
      <c r="G5" s="443"/>
    </row>
    <row r="6" spans="1:7" s="186" customFormat="1" x14ac:dyDescent="0.2"/>
    <row r="7" spans="1:7" s="186" customFormat="1" x14ac:dyDescent="0.2">
      <c r="A7" s="451" t="s">
        <v>494</v>
      </c>
      <c r="B7" s="452"/>
      <c r="C7" s="452"/>
      <c r="D7" s="452"/>
      <c r="E7" s="452"/>
    </row>
    <row r="8" spans="1:7" ht="125.1" customHeight="1" x14ac:dyDescent="0.2">
      <c r="A8" s="187" t="s">
        <v>490</v>
      </c>
      <c r="B8" s="187" t="s">
        <v>491</v>
      </c>
      <c r="C8" s="187" t="s">
        <v>492</v>
      </c>
      <c r="D8" s="187" t="s">
        <v>493</v>
      </c>
      <c r="E8" s="185" t="s">
        <v>682</v>
      </c>
      <c r="F8" s="186"/>
      <c r="G8" s="186"/>
    </row>
  </sheetData>
  <sheetProtection sheet="1" objects="1" scenarios="1"/>
  <mergeCells count="3">
    <mergeCell ref="A7:E7"/>
    <mergeCell ref="G3:G5"/>
    <mergeCell ref="A1:E1"/>
  </mergeCells>
  <conditionalFormatting sqref="A3:A5">
    <cfRule type="containsText" dxfId="2" priority="3" operator="containsText" text="Select From List or Leave Blank">
      <formula>NOT(ISERROR(SEARCH("Select From List or Leave Blank",A3)))</formula>
    </cfRule>
  </conditionalFormatting>
  <conditionalFormatting sqref="B3:E5">
    <cfRule type="containsText" dxfId="1" priority="1" operator="containsText" text="Type information here or leave blank.">
      <formula>NOT(ISERROR(SEARCH("Type information here or leave blank.",B3)))</formula>
    </cfRule>
  </conditionalFormatting>
  <conditionalFormatting sqref="F3:F5 F8:G8">
    <cfRule type="containsText" dxfId="0" priority="2" operator="containsText" text="Select or Leave Blank">
      <formula>NOT(ISERROR(SEARCH("Select or Leave Blank",F3)))</formula>
    </cfRule>
  </conditionalFormatting>
  <dataValidations count="1">
    <dataValidation type="list" allowBlank="1" showInputMessage="1" showErrorMessage="1" sqref="A3:A5" xr:uid="{00000000-0002-0000-1800-000000000000}">
      <formula1>S_I_E_Short</formula1>
    </dataValidation>
  </dataValidations>
  <printOptions horizontalCentered="1"/>
  <pageMargins left="0.3" right="0.3" top="0.5" bottom="0.5" header="0" footer="0.25"/>
  <pageSetup orientation="landscape" horizontalDpi="1200" verticalDpi="1200" r:id="rId1"/>
  <headerFooter>
    <oddFooter>&amp;L&amp;8&amp;F - &amp;A&amp;R&amp;8&amp;D - Page &amp;P of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rgb="FFFFFF00"/>
  </sheetPr>
  <dimension ref="A1:C36"/>
  <sheetViews>
    <sheetView showRowColHeaders="0" zoomScale="120" zoomScaleNormal="120" zoomScalePageLayoutView="120" workbookViewId="0">
      <pane xSplit="2" ySplit="6" topLeftCell="C29" activePane="bottomRight" state="frozen"/>
      <selection activeCell="A4" sqref="A4:B4"/>
      <selection pane="topRight" activeCell="A4" sqref="A4:B4"/>
      <selection pane="bottomLeft" activeCell="A4" sqref="A4:B4"/>
      <selection pane="bottomRight" activeCell="A29" sqref="A29"/>
    </sheetView>
  </sheetViews>
  <sheetFormatPr defaultColWidth="0" defaultRowHeight="12.75" zeroHeight="1" x14ac:dyDescent="0.2"/>
  <cols>
    <col min="1" max="2" width="53.83203125" style="33" customWidth="1"/>
    <col min="3" max="3" width="3.83203125" style="33" customWidth="1"/>
    <col min="4" max="16384" width="9.5" style="33" hidden="1"/>
  </cols>
  <sheetData>
    <row r="1" spans="1:3" ht="25.15" customHeight="1" x14ac:dyDescent="0.2">
      <c r="A1" s="230" t="s">
        <v>356</v>
      </c>
      <c r="B1" s="230"/>
    </row>
    <row r="2" spans="1:3" x14ac:dyDescent="0.2">
      <c r="A2" s="231" t="s">
        <v>375</v>
      </c>
      <c r="B2" s="231"/>
    </row>
    <row r="3" spans="1:3" x14ac:dyDescent="0.2">
      <c r="A3" s="231"/>
      <c r="B3" s="231"/>
    </row>
    <row r="4" spans="1:3" ht="37.5" customHeight="1" x14ac:dyDescent="0.2">
      <c r="A4" s="233" t="s">
        <v>390</v>
      </c>
      <c r="B4" s="233"/>
    </row>
    <row r="5" spans="1:3" x14ac:dyDescent="0.2">
      <c r="A5" s="232"/>
      <c r="B5" s="232"/>
    </row>
    <row r="6" spans="1:3" x14ac:dyDescent="0.2">
      <c r="A6" s="89" t="s">
        <v>357</v>
      </c>
      <c r="B6" s="89" t="s">
        <v>358</v>
      </c>
      <c r="C6" s="93"/>
    </row>
    <row r="7" spans="1:3" ht="51" x14ac:dyDescent="0.2">
      <c r="A7" s="90" t="s">
        <v>359</v>
      </c>
      <c r="B7" s="90" t="s">
        <v>360</v>
      </c>
    </row>
    <row r="8" spans="1:3" ht="63.75" x14ac:dyDescent="0.2">
      <c r="A8" s="90" t="s">
        <v>376</v>
      </c>
      <c r="B8" s="91" t="s">
        <v>361</v>
      </c>
    </row>
    <row r="9" spans="1:3" ht="51" x14ac:dyDescent="0.2">
      <c r="A9" s="90" t="s">
        <v>386</v>
      </c>
      <c r="B9" s="91" t="s">
        <v>361</v>
      </c>
    </row>
    <row r="10" spans="1:3" ht="63.75" x14ac:dyDescent="0.2">
      <c r="A10" s="90" t="s">
        <v>377</v>
      </c>
      <c r="B10" s="91" t="s">
        <v>361</v>
      </c>
    </row>
    <row r="11" spans="1:3" ht="25.5" x14ac:dyDescent="0.2">
      <c r="A11" s="90" t="s">
        <v>378</v>
      </c>
      <c r="B11" s="91" t="s">
        <v>361</v>
      </c>
    </row>
    <row r="12" spans="1:3" ht="63.75" x14ac:dyDescent="0.2">
      <c r="A12" s="90" t="s">
        <v>362</v>
      </c>
      <c r="B12" s="91" t="s">
        <v>361</v>
      </c>
    </row>
    <row r="13" spans="1:3" ht="89.25" x14ac:dyDescent="0.2">
      <c r="A13" s="92" t="s">
        <v>379</v>
      </c>
      <c r="B13" s="91" t="s">
        <v>361</v>
      </c>
    </row>
    <row r="14" spans="1:3" ht="102" x14ac:dyDescent="0.2">
      <c r="A14" s="90" t="s">
        <v>380</v>
      </c>
      <c r="B14" s="91" t="s">
        <v>361</v>
      </c>
    </row>
    <row r="15" spans="1:3" ht="89.25" x14ac:dyDescent="0.2">
      <c r="A15" s="90" t="s">
        <v>363</v>
      </c>
      <c r="B15" s="91"/>
    </row>
    <row r="16" spans="1:3" ht="114.75" x14ac:dyDescent="0.2">
      <c r="A16" s="92" t="s">
        <v>381</v>
      </c>
      <c r="B16" s="91"/>
    </row>
    <row r="17" spans="1:2" ht="127.5" x14ac:dyDescent="0.2">
      <c r="A17" s="90" t="s">
        <v>318</v>
      </c>
      <c r="B17" s="91"/>
    </row>
    <row r="18" spans="1:2" ht="114.75" x14ac:dyDescent="0.2">
      <c r="A18" s="90" t="s">
        <v>387</v>
      </c>
      <c r="B18" s="91"/>
    </row>
    <row r="19" spans="1:2" ht="127.5" x14ac:dyDescent="0.2">
      <c r="A19" s="90" t="s">
        <v>388</v>
      </c>
      <c r="B19" s="91"/>
    </row>
    <row r="20" spans="1:2" ht="127.5" x14ac:dyDescent="0.2">
      <c r="A20" s="90" t="s">
        <v>364</v>
      </c>
      <c r="B20" s="90" t="s">
        <v>365</v>
      </c>
    </row>
    <row r="21" spans="1:2" ht="127.5" x14ac:dyDescent="0.2">
      <c r="A21" s="90" t="s">
        <v>382</v>
      </c>
      <c r="B21" s="91"/>
    </row>
    <row r="22" spans="1:2" ht="38.25" x14ac:dyDescent="0.2">
      <c r="A22" s="90" t="s">
        <v>366</v>
      </c>
      <c r="B22" s="91"/>
    </row>
    <row r="23" spans="1:2" ht="51" x14ac:dyDescent="0.2">
      <c r="A23" s="90" t="s">
        <v>367</v>
      </c>
      <c r="B23" s="90" t="s">
        <v>367</v>
      </c>
    </row>
    <row r="24" spans="1:2" ht="89.25" x14ac:dyDescent="0.2">
      <c r="A24" s="90" t="s">
        <v>374</v>
      </c>
      <c r="B24" s="90" t="s">
        <v>374</v>
      </c>
    </row>
    <row r="25" spans="1:2" ht="63.75" x14ac:dyDescent="0.2">
      <c r="A25" s="92" t="s">
        <v>383</v>
      </c>
      <c r="B25" s="91"/>
    </row>
    <row r="26" spans="1:2" ht="63.75" x14ac:dyDescent="0.2">
      <c r="A26" s="90" t="s">
        <v>368</v>
      </c>
      <c r="B26" s="90" t="s">
        <v>368</v>
      </c>
    </row>
    <row r="27" spans="1:2" ht="38.25" x14ac:dyDescent="0.2">
      <c r="A27" s="90" t="s">
        <v>369</v>
      </c>
      <c r="B27" s="90" t="s">
        <v>369</v>
      </c>
    </row>
    <row r="28" spans="1:2" ht="153" x14ac:dyDescent="0.2">
      <c r="A28" s="90" t="s">
        <v>384</v>
      </c>
      <c r="B28" s="90" t="s">
        <v>384</v>
      </c>
    </row>
    <row r="29" spans="1:2" ht="89.25" x14ac:dyDescent="0.2">
      <c r="A29" s="90" t="s">
        <v>736</v>
      </c>
      <c r="B29" s="91"/>
    </row>
    <row r="30" spans="1:2" ht="38.25" x14ac:dyDescent="0.2">
      <c r="A30" s="90" t="s">
        <v>370</v>
      </c>
      <c r="B30" s="91"/>
    </row>
    <row r="31" spans="1:2" ht="51" x14ac:dyDescent="0.2">
      <c r="A31" s="90" t="s">
        <v>371</v>
      </c>
      <c r="B31" s="91"/>
    </row>
    <row r="32" spans="1:2" ht="102" x14ac:dyDescent="0.2">
      <c r="A32" s="90" t="s">
        <v>389</v>
      </c>
      <c r="B32" s="91"/>
    </row>
    <row r="33" spans="1:2" ht="76.5" x14ac:dyDescent="0.2">
      <c r="A33" s="90" t="s">
        <v>372</v>
      </c>
      <c r="B33" s="91"/>
    </row>
    <row r="34" spans="1:2" ht="178.5" x14ac:dyDescent="0.2">
      <c r="A34" s="90" t="s">
        <v>319</v>
      </c>
      <c r="B34" s="90" t="s">
        <v>385</v>
      </c>
    </row>
    <row r="35" spans="1:2" ht="51" x14ac:dyDescent="0.2">
      <c r="A35" s="90" t="s">
        <v>373</v>
      </c>
      <c r="B35" s="90" t="s">
        <v>373</v>
      </c>
    </row>
    <row r="36" spans="1:2" x14ac:dyDescent="0.2"/>
  </sheetData>
  <sheetProtection algorithmName="SHA-512" hashValue="uMB/c7GScXc7andrqZbkcRhfS7cpgs1fE8nSnYdWc8YJTFpvDc+YTBh9oQJd+yUl+tzcWO8OAXqvLn5qoiggOg==" saltValue="T38a+voXrqHJnI+nHxia/g==" spinCount="100000" sheet="1" objects="1" scenarios="1"/>
  <mergeCells count="5">
    <mergeCell ref="A1:B1"/>
    <mergeCell ref="A2:B2"/>
    <mergeCell ref="A5:B5"/>
    <mergeCell ref="A4:B4"/>
    <mergeCell ref="A3:B3"/>
  </mergeCells>
  <printOptions horizontalCentered="1"/>
  <pageMargins left="0.4" right="0.4" top="0.5" bottom="0.5" header="0" footer="0.25"/>
  <pageSetup orientation="portrait" r:id="rId1"/>
  <headerFooter>
    <oddFooter>&amp;L&amp;"Calibri,Regular"&amp;8&amp;F - &amp;A&amp;R&amp;"Calibri,Regular"&amp;8&amp;D - Page &amp;P of &amp;N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rgb="FFFFFF00"/>
  </sheetPr>
  <dimension ref="A1:G117"/>
  <sheetViews>
    <sheetView showGridLines="0" showRowColHeaders="0" zoomScale="120" zoomScaleNormal="120" zoomScalePageLayoutView="120" workbookViewId="0">
      <pane ySplit="6" topLeftCell="A7" activePane="bottomLeft" state="frozen"/>
      <selection activeCell="A4" sqref="A4:B4"/>
      <selection pane="bottomLeft" activeCell="A7" sqref="A7:F7"/>
    </sheetView>
  </sheetViews>
  <sheetFormatPr defaultColWidth="0" defaultRowHeight="15" zeroHeight="1" x14ac:dyDescent="0.2"/>
  <cols>
    <col min="1" max="1" width="5.5" style="87" customWidth="1"/>
    <col min="2" max="2" width="16.5" style="87" customWidth="1"/>
    <col min="3" max="6" width="22.5" style="87" customWidth="1"/>
    <col min="7" max="7" width="3.83203125" style="87" customWidth="1"/>
    <col min="8" max="16384" width="9.5" style="87" hidden="1"/>
  </cols>
  <sheetData>
    <row r="1" spans="1:7" ht="51.75" customHeight="1" x14ac:dyDescent="0.2">
      <c r="A1" s="240" t="s">
        <v>344</v>
      </c>
      <c r="B1" s="240"/>
      <c r="C1" s="240"/>
      <c r="D1" s="240"/>
      <c r="E1" s="240"/>
      <c r="F1" s="240"/>
    </row>
    <row r="2" spans="1:7" s="88" customFormat="1" ht="15" customHeight="1" x14ac:dyDescent="0.2">
      <c r="A2" s="241" t="s">
        <v>395</v>
      </c>
      <c r="B2" s="241"/>
      <c r="C2" s="241"/>
      <c r="D2" s="241"/>
      <c r="E2" s="241"/>
      <c r="F2" s="241"/>
      <c r="G2" s="97"/>
    </row>
    <row r="3" spans="1:7" ht="15" customHeight="1" x14ac:dyDescent="0.2">
      <c r="A3" s="241" t="s">
        <v>684</v>
      </c>
      <c r="B3" s="241"/>
      <c r="C3" s="241"/>
      <c r="D3" s="241"/>
      <c r="E3" s="241"/>
      <c r="F3" s="241"/>
    </row>
    <row r="4" spans="1:7" ht="15.75" thickBot="1" x14ac:dyDescent="0.25">
      <c r="A4" s="241" t="s">
        <v>345</v>
      </c>
      <c r="B4" s="241"/>
      <c r="C4" s="241"/>
      <c r="D4" s="241"/>
      <c r="E4" s="241"/>
      <c r="F4" s="241"/>
      <c r="G4" s="88"/>
    </row>
    <row r="5" spans="1:7" ht="10.15" customHeight="1" thickTop="1" x14ac:dyDescent="0.2">
      <c r="A5" s="236"/>
      <c r="B5" s="236"/>
      <c r="C5" s="236"/>
      <c r="D5" s="236"/>
      <c r="E5" s="236"/>
      <c r="F5" s="236"/>
    </row>
    <row r="6" spans="1:7" ht="15" customHeight="1" x14ac:dyDescent="0.2">
      <c r="A6" s="239" t="s">
        <v>346</v>
      </c>
      <c r="B6" s="239"/>
      <c r="C6" s="239"/>
      <c r="D6" s="239"/>
      <c r="E6" s="239"/>
      <c r="F6" s="239"/>
    </row>
    <row r="7" spans="1:7" x14ac:dyDescent="0.2">
      <c r="A7" s="237" t="s">
        <v>430</v>
      </c>
      <c r="B7" s="237"/>
      <c r="C7" s="237"/>
      <c r="D7" s="237"/>
      <c r="E7" s="237"/>
      <c r="F7" s="237"/>
    </row>
    <row r="8" spans="1:7" ht="202.5" customHeight="1" x14ac:dyDescent="0.2">
      <c r="A8" s="238" t="s">
        <v>431</v>
      </c>
      <c r="B8" s="238"/>
      <c r="C8" s="238"/>
      <c r="D8" s="238"/>
      <c r="E8" s="238"/>
      <c r="F8" s="238"/>
    </row>
    <row r="9" spans="1:7" ht="37.5" customHeight="1" x14ac:dyDescent="0.2">
      <c r="A9" s="234" t="s">
        <v>432</v>
      </c>
      <c r="B9" s="234"/>
      <c r="C9" s="234"/>
      <c r="D9" s="234"/>
      <c r="E9" s="234"/>
      <c r="F9" s="234"/>
    </row>
    <row r="10" spans="1:7" ht="320.25" customHeight="1" x14ac:dyDescent="0.2">
      <c r="A10" s="234" t="s">
        <v>433</v>
      </c>
      <c r="B10" s="234"/>
      <c r="C10" s="234"/>
      <c r="D10" s="234"/>
      <c r="E10" s="234"/>
      <c r="F10" s="234"/>
    </row>
    <row r="11" spans="1:7" ht="35.25" customHeight="1" x14ac:dyDescent="0.2">
      <c r="A11" s="234" t="s">
        <v>434</v>
      </c>
      <c r="B11" s="234"/>
      <c r="C11" s="234"/>
      <c r="D11" s="234"/>
      <c r="E11" s="234"/>
      <c r="F11" s="234"/>
    </row>
    <row r="12" spans="1:7" ht="125.25" customHeight="1" x14ac:dyDescent="0.2">
      <c r="A12" s="234" t="s">
        <v>435</v>
      </c>
      <c r="B12" s="234"/>
      <c r="C12" s="234"/>
      <c r="D12" s="234"/>
      <c r="E12" s="234"/>
      <c r="F12" s="234"/>
    </row>
    <row r="13" spans="1:7" ht="52.5" customHeight="1" x14ac:dyDescent="0.2">
      <c r="A13" s="234" t="s">
        <v>436</v>
      </c>
      <c r="B13" s="234"/>
      <c r="C13" s="234"/>
      <c r="D13" s="234"/>
      <c r="E13" s="234"/>
      <c r="F13" s="234"/>
    </row>
    <row r="14" spans="1:7" ht="10.15" customHeight="1" thickBot="1" x14ac:dyDescent="0.25">
      <c r="A14" s="235"/>
      <c r="B14" s="235"/>
      <c r="C14" s="235"/>
      <c r="D14" s="235"/>
      <c r="E14" s="235"/>
      <c r="F14" s="235"/>
    </row>
    <row r="15" spans="1:7" ht="10.15" customHeight="1" thickTop="1" x14ac:dyDescent="0.2">
      <c r="A15" s="236"/>
      <c r="B15" s="236"/>
      <c r="C15" s="236"/>
      <c r="D15" s="236"/>
      <c r="E15" s="236"/>
      <c r="F15" s="236"/>
    </row>
    <row r="16" spans="1:7" hidden="1" x14ac:dyDescent="0.2">
      <c r="A16" s="111"/>
    </row>
    <row r="17" spans="1:1" hidden="1" x14ac:dyDescent="0.2">
      <c r="A17" s="111"/>
    </row>
    <row r="18" spans="1:1" hidden="1" x14ac:dyDescent="0.2">
      <c r="A18" s="111"/>
    </row>
    <row r="19" spans="1:1" hidden="1" x14ac:dyDescent="0.2">
      <c r="A19" s="111"/>
    </row>
    <row r="20" spans="1:1" hidden="1" x14ac:dyDescent="0.2">
      <c r="A20" s="111"/>
    </row>
    <row r="117" x14ac:dyDescent="0.2"/>
  </sheetData>
  <sheetProtection algorithmName="SHA-512" hashValue="ufrJmiGIpvATy1XhQOjTGJgNhUpPOZ6ZMC49RJb819/cDtZH8pJDNihvV+oDqqZ2g3J55JM3mp86paV2GYc4IQ==" saltValue="zdwtlbYFy2/cbXEk6agBWQ==" spinCount="100000" sheet="1" objects="1" scenarios="1"/>
  <mergeCells count="15">
    <mergeCell ref="A6:F6"/>
    <mergeCell ref="A1:F1"/>
    <mergeCell ref="A2:F2"/>
    <mergeCell ref="A3:F3"/>
    <mergeCell ref="A4:F4"/>
    <mergeCell ref="A5:F5"/>
    <mergeCell ref="A13:F13"/>
    <mergeCell ref="A14:F14"/>
    <mergeCell ref="A15:F15"/>
    <mergeCell ref="A7:F7"/>
    <mergeCell ref="A8:F8"/>
    <mergeCell ref="A9:F9"/>
    <mergeCell ref="A10:F10"/>
    <mergeCell ref="A11:F11"/>
    <mergeCell ref="A12:F12"/>
  </mergeCells>
  <hyperlinks>
    <hyperlink ref="A3" r:id="rId1" xr:uid="{00000000-0004-0000-0300-000000000000}"/>
    <hyperlink ref="A4" r:id="rId2" xr:uid="{00000000-0004-0000-0300-000001000000}"/>
    <hyperlink ref="A2:G2" r:id="rId3" display="105 ILCS 5/24A-15" xr:uid="{00000000-0004-0000-0300-000002000000}"/>
  </hyperlinks>
  <printOptions horizontalCentered="1"/>
  <pageMargins left="0.25" right="0.25" top="0.5" bottom="0.5" header="0.25" footer="0.25"/>
  <pageSetup orientation="portrait" r:id="rId4"/>
  <headerFooter>
    <oddFooter>&amp;L&amp;"Calibri,Regular"&amp;8&amp;F - &amp;A&amp;R&amp;"Calibri,Regular"&amp;8&amp;D - Page &amp;P of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rgb="FFFFFF00"/>
  </sheetPr>
  <dimension ref="A1:C29"/>
  <sheetViews>
    <sheetView showGridLines="0" showRowColHeaders="0" zoomScale="120" zoomScaleNormal="120" zoomScalePageLayoutView="120" workbookViewId="0">
      <pane ySplit="2" topLeftCell="A3" activePane="bottomLeft" state="frozen"/>
      <selection activeCell="A4" sqref="A4:B4"/>
      <selection pane="bottomLeft" activeCell="A3" sqref="A3:A5"/>
    </sheetView>
  </sheetViews>
  <sheetFormatPr defaultColWidth="0" defaultRowHeight="15.75" zeroHeight="1" x14ac:dyDescent="0.2"/>
  <cols>
    <col min="1" max="1" width="45" style="86" customWidth="1"/>
    <col min="2" max="2" width="64.5" style="86" customWidth="1"/>
    <col min="3" max="3" width="3.83203125" style="83" customWidth="1"/>
    <col min="4" max="16384" width="9.5" style="83" hidden="1"/>
  </cols>
  <sheetData>
    <row r="1" spans="1:3" ht="21" x14ac:dyDescent="0.2">
      <c r="A1" s="244" t="s">
        <v>347</v>
      </c>
      <c r="B1" s="244"/>
    </row>
    <row r="2" spans="1:3" s="84" customFormat="1" ht="28.5" customHeight="1" x14ac:dyDescent="0.2">
      <c r="A2" s="146" t="s">
        <v>348</v>
      </c>
      <c r="B2" s="146" t="s">
        <v>349</v>
      </c>
    </row>
    <row r="3" spans="1:3" s="84" customFormat="1" ht="41.25" customHeight="1" x14ac:dyDescent="0.2">
      <c r="A3" s="242" t="s">
        <v>350</v>
      </c>
      <c r="B3" s="147" t="s">
        <v>3</v>
      </c>
      <c r="C3" s="82"/>
    </row>
    <row r="4" spans="1:3" s="84" customFormat="1" ht="25.5" x14ac:dyDescent="0.2">
      <c r="A4" s="242"/>
      <c r="B4" s="147" t="s">
        <v>83</v>
      </c>
    </row>
    <row r="5" spans="1:3" s="84" customFormat="1" ht="38.25" x14ac:dyDescent="0.2">
      <c r="A5" s="242"/>
      <c r="B5" s="147" t="s">
        <v>351</v>
      </c>
    </row>
    <row r="6" spans="1:3" s="84" customFormat="1" ht="38.25" x14ac:dyDescent="0.2">
      <c r="A6" s="242" t="s">
        <v>352</v>
      </c>
      <c r="B6" s="147" t="s">
        <v>255</v>
      </c>
    </row>
    <row r="7" spans="1:3" s="84" customFormat="1" ht="12.75" x14ac:dyDescent="0.2">
      <c r="A7" s="242"/>
      <c r="B7" s="147" t="s">
        <v>215</v>
      </c>
    </row>
    <row r="8" spans="1:3" s="84" customFormat="1" ht="38.25" x14ac:dyDescent="0.2">
      <c r="A8" s="242"/>
      <c r="B8" s="147" t="s">
        <v>85</v>
      </c>
    </row>
    <row r="9" spans="1:3" s="84" customFormat="1" ht="12.75" x14ac:dyDescent="0.2">
      <c r="A9" s="242"/>
      <c r="B9" s="147" t="s">
        <v>473</v>
      </c>
    </row>
    <row r="10" spans="1:3" s="84" customFormat="1" ht="67.5" customHeight="1" x14ac:dyDescent="0.2">
      <c r="A10" s="242" t="s">
        <v>353</v>
      </c>
      <c r="B10" s="147" t="s">
        <v>87</v>
      </c>
    </row>
    <row r="11" spans="1:3" s="84" customFormat="1" ht="51" x14ac:dyDescent="0.2">
      <c r="A11" s="242"/>
      <c r="B11" s="147" t="s">
        <v>88</v>
      </c>
    </row>
    <row r="12" spans="1:3" s="84" customFormat="1" ht="25.5" x14ac:dyDescent="0.2">
      <c r="A12" s="242"/>
      <c r="B12" s="147" t="s">
        <v>256</v>
      </c>
    </row>
    <row r="13" spans="1:3" s="84" customFormat="1" ht="25.5" x14ac:dyDescent="0.2">
      <c r="A13" s="242"/>
      <c r="B13" s="147" t="s">
        <v>0</v>
      </c>
    </row>
    <row r="14" spans="1:3" s="84" customFormat="1" ht="64.5" customHeight="1" x14ac:dyDescent="0.2">
      <c r="A14" s="242"/>
      <c r="B14" s="147" t="s">
        <v>86</v>
      </c>
    </row>
    <row r="15" spans="1:3" s="84" customFormat="1" ht="38.25" x14ac:dyDescent="0.2">
      <c r="A15" s="242"/>
      <c r="B15" s="147" t="s">
        <v>89</v>
      </c>
    </row>
    <row r="16" spans="1:3" s="84" customFormat="1" ht="40.5" customHeight="1" x14ac:dyDescent="0.2">
      <c r="A16" s="242"/>
      <c r="B16" s="147" t="s">
        <v>135</v>
      </c>
    </row>
    <row r="17" spans="1:2" s="84" customFormat="1" ht="15" customHeight="1" x14ac:dyDescent="0.2">
      <c r="A17" s="242"/>
      <c r="B17" s="147" t="s">
        <v>214</v>
      </c>
    </row>
    <row r="18" spans="1:2" s="84" customFormat="1" ht="25.5" x14ac:dyDescent="0.2">
      <c r="A18" s="242" t="s">
        <v>354</v>
      </c>
      <c r="B18" s="147" t="s">
        <v>257</v>
      </c>
    </row>
    <row r="19" spans="1:2" s="84" customFormat="1" ht="25.5" x14ac:dyDescent="0.2">
      <c r="A19" s="242"/>
      <c r="B19" s="147" t="s">
        <v>258</v>
      </c>
    </row>
    <row r="20" spans="1:2" s="84" customFormat="1" ht="25.5" x14ac:dyDescent="0.2">
      <c r="A20" s="242"/>
      <c r="B20" s="147" t="s">
        <v>259</v>
      </c>
    </row>
    <row r="21" spans="1:2" s="84" customFormat="1" ht="25.5" x14ac:dyDescent="0.2">
      <c r="A21" s="242"/>
      <c r="B21" s="147" t="s">
        <v>1</v>
      </c>
    </row>
    <row r="22" spans="1:2" s="84" customFormat="1" ht="25.5" x14ac:dyDescent="0.2">
      <c r="A22" s="242" t="s">
        <v>355</v>
      </c>
      <c r="B22" s="147" t="s">
        <v>90</v>
      </c>
    </row>
    <row r="23" spans="1:2" s="84" customFormat="1" ht="40.5" customHeight="1" x14ac:dyDescent="0.2">
      <c r="A23" s="242"/>
      <c r="B23" s="147" t="s">
        <v>221</v>
      </c>
    </row>
    <row r="24" spans="1:2" s="84" customFormat="1" ht="35.25" customHeight="1" x14ac:dyDescent="0.2">
      <c r="A24" s="242"/>
      <c r="B24" s="147" t="s">
        <v>91</v>
      </c>
    </row>
    <row r="25" spans="1:2" s="84" customFormat="1" ht="25.5" x14ac:dyDescent="0.2">
      <c r="A25" s="242" t="s">
        <v>474</v>
      </c>
      <c r="B25" s="147" t="s">
        <v>260</v>
      </c>
    </row>
    <row r="26" spans="1:2" s="84" customFormat="1" ht="25.5" x14ac:dyDescent="0.2">
      <c r="A26" s="242"/>
      <c r="B26" s="147" t="s">
        <v>261</v>
      </c>
    </row>
    <row r="27" spans="1:2" s="84" customFormat="1" ht="65.25" customHeight="1" x14ac:dyDescent="0.2">
      <c r="A27" s="242"/>
      <c r="B27" s="147" t="s">
        <v>92</v>
      </c>
    </row>
    <row r="28" spans="1:2" s="84" customFormat="1" ht="12.75" x14ac:dyDescent="0.2">
      <c r="A28" s="243"/>
      <c r="B28" s="243"/>
    </row>
    <row r="29" spans="1:2" s="84" customFormat="1" ht="12.75" hidden="1" x14ac:dyDescent="0.2">
      <c r="A29" s="85"/>
      <c r="B29" s="85"/>
    </row>
  </sheetData>
  <sheetProtection algorithmName="SHA-512" hashValue="0JZESLsB2jGICOE03vuf/URX60+qhHQ7M4axNWLAdiTJhwwV3QPbOj8HjMVN7LQX6VOXLqwT5VYyXRDNojQDzQ==" saltValue="nsAmpZIynhmByUtnedI75w==" spinCount="100000" sheet="1" objects="1" scenarios="1"/>
  <mergeCells count="8">
    <mergeCell ref="A25:A27"/>
    <mergeCell ref="A28:B28"/>
    <mergeCell ref="A1:B1"/>
    <mergeCell ref="A3:A5"/>
    <mergeCell ref="A6:A9"/>
    <mergeCell ref="A10:A17"/>
    <mergeCell ref="A18:A21"/>
    <mergeCell ref="A22:A24"/>
  </mergeCells>
  <printOptions horizontalCentered="1"/>
  <pageMargins left="0.5" right="0.25" top="0.5" bottom="0.5" header="0.25" footer="0.25"/>
  <pageSetup orientation="portrait" r:id="rId1"/>
  <headerFooter>
    <oddFooter>&amp;L&amp;"Calibri,Regular"&amp;8&amp;F - &amp;A&amp;R&amp;"Calibri,Regular"&amp;8Page &amp;P of &amp;N</oddFooter>
  </headerFooter>
  <rowBreaks count="1" manualBreakCount="1">
    <brk id="17"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rgb="FFFFFF00"/>
  </sheetPr>
  <dimension ref="A1:D5"/>
  <sheetViews>
    <sheetView showRowColHeaders="0" workbookViewId="0">
      <selection sqref="A1:C1"/>
    </sheetView>
  </sheetViews>
  <sheetFormatPr defaultColWidth="0" defaultRowHeight="15.75" zeroHeight="1" x14ac:dyDescent="0.2"/>
  <cols>
    <col min="1" max="3" width="43.83203125" style="58" customWidth="1"/>
    <col min="4" max="4" width="3.83203125" style="4" customWidth="1"/>
    <col min="5" max="16384" width="9.5" style="4" hidden="1"/>
  </cols>
  <sheetData>
    <row r="1" spans="1:3" ht="40.15" customHeight="1" x14ac:dyDescent="0.2">
      <c r="A1" s="245" t="s">
        <v>439</v>
      </c>
      <c r="B1" s="245"/>
      <c r="C1" s="245"/>
    </row>
    <row r="2" spans="1:3" ht="28.5" customHeight="1" x14ac:dyDescent="0.2">
      <c r="A2" s="114" t="s">
        <v>421</v>
      </c>
      <c r="B2" s="114" t="s">
        <v>425</v>
      </c>
      <c r="C2" s="114" t="s">
        <v>422</v>
      </c>
    </row>
    <row r="3" spans="1:3" ht="103.5" customHeight="1" x14ac:dyDescent="0.2">
      <c r="A3" s="115" t="s">
        <v>426</v>
      </c>
      <c r="B3" s="115" t="s">
        <v>427</v>
      </c>
      <c r="C3" s="115" t="s">
        <v>428</v>
      </c>
    </row>
    <row r="4" spans="1:3" ht="78" customHeight="1" x14ac:dyDescent="0.2">
      <c r="A4" s="115" t="s">
        <v>420</v>
      </c>
      <c r="B4" s="115" t="s">
        <v>423</v>
      </c>
      <c r="C4" s="115" t="s">
        <v>424</v>
      </c>
    </row>
    <row r="5" spans="1:3" x14ac:dyDescent="0.2"/>
  </sheetData>
  <sheetProtection algorithmName="SHA-512" hashValue="rAeJS0SeG6YBGpnAs14XdGasbuJGgoArulGtCs6gOoBH5KbmbnswuHkGEL8Tw0eKNEyfPo1Pu6Qe4Hi1Yts4Og==" saltValue="I04clbcKr7lgp5Wqdq6YFg==" spinCount="100000" sheet="1" objects="1" scenarios="1"/>
  <mergeCells count="1">
    <mergeCell ref="A1:C1"/>
  </mergeCells>
  <printOptions horizontalCentered="1"/>
  <pageMargins left="0.5" right="0.25" top="0.5" bottom="0.5" header="0.25" footer="0.25"/>
  <pageSetup orientation="landscape" r:id="rId1"/>
  <headerFooter>
    <oddHeader>&amp;C&amp;"Calibri,Bold"&amp;12&amp;UIllinois Performance Standards for School Leaders</oddHeader>
    <oddFooter>&amp;L&amp;"Calibri,Regular"&amp;8&amp;F - &amp;A&amp;R&amp;"Calibri,Regular"&amp;8Page &amp;P of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0000"/>
  </sheetPr>
  <dimension ref="A1:XFC403"/>
  <sheetViews>
    <sheetView workbookViewId="0">
      <pane ySplit="1" topLeftCell="A2" activePane="bottomLeft" state="frozen"/>
      <selection pane="bottomLeft" activeCell="A2" sqref="A2"/>
    </sheetView>
  </sheetViews>
  <sheetFormatPr defaultColWidth="0" defaultRowHeight="12.75" zeroHeight="1" x14ac:dyDescent="0.2"/>
  <cols>
    <col min="1" max="1" width="14.5" bestFit="1" customWidth="1"/>
    <col min="2" max="2" width="10.83203125" style="192" customWidth="1"/>
    <col min="3" max="3" width="1.83203125" customWidth="1"/>
    <col min="4" max="4" width="34.5" bestFit="1" customWidth="1"/>
    <col min="5" max="5" width="3.83203125" customWidth="1"/>
    <col min="6" max="6" width="0" hidden="1" customWidth="1"/>
    <col min="7" max="16383" width="9.5" hidden="1"/>
    <col min="16384" max="16384" width="5" hidden="1" customWidth="1"/>
  </cols>
  <sheetData>
    <row r="1" spans="1:4" s="166" customFormat="1" ht="38.25" x14ac:dyDescent="0.2">
      <c r="A1" s="188" t="s">
        <v>686</v>
      </c>
      <c r="B1" s="189" t="s">
        <v>685</v>
      </c>
      <c r="D1" s="189" t="s">
        <v>687</v>
      </c>
    </row>
    <row r="2" spans="1:4" s="155" customFormat="1" ht="18" customHeight="1" x14ac:dyDescent="0.2">
      <c r="A2" s="181" t="s">
        <v>105</v>
      </c>
      <c r="B2" s="190">
        <v>0</v>
      </c>
      <c r="D2" s="191" t="s">
        <v>102</v>
      </c>
    </row>
    <row r="3" spans="1:4" s="155" customFormat="1" ht="18" customHeight="1" x14ac:dyDescent="0.2">
      <c r="A3" s="181" t="s">
        <v>105</v>
      </c>
      <c r="B3" s="190">
        <v>0.01</v>
      </c>
      <c r="D3" s="191" t="s">
        <v>103</v>
      </c>
    </row>
    <row r="4" spans="1:4" s="155" customFormat="1" ht="18" customHeight="1" x14ac:dyDescent="0.2">
      <c r="A4" s="181" t="s">
        <v>105</v>
      </c>
      <c r="B4" s="190">
        <v>0.02</v>
      </c>
      <c r="D4" s="191" t="s">
        <v>104</v>
      </c>
    </row>
    <row r="5" spans="1:4" s="155" customFormat="1" ht="18" customHeight="1" x14ac:dyDescent="0.2">
      <c r="A5" s="181" t="s">
        <v>105</v>
      </c>
      <c r="B5" s="190">
        <v>0.03</v>
      </c>
      <c r="D5" s="191" t="s">
        <v>105</v>
      </c>
    </row>
    <row r="6" spans="1:4" s="155" customFormat="1" ht="18" customHeight="1" x14ac:dyDescent="0.2">
      <c r="A6" s="181" t="s">
        <v>105</v>
      </c>
      <c r="B6" s="190">
        <v>0.04</v>
      </c>
    </row>
    <row r="7" spans="1:4" s="155" customFormat="1" ht="18" customHeight="1" x14ac:dyDescent="0.2">
      <c r="A7" s="181" t="s">
        <v>105</v>
      </c>
      <c r="B7" s="190">
        <v>0.05</v>
      </c>
      <c r="D7" s="194" t="str">
        <f>IF(D19="Yes","","Enter the desired")</f>
        <v>Enter the desired</v>
      </c>
    </row>
    <row r="8" spans="1:4" s="155" customFormat="1" ht="18" customHeight="1" x14ac:dyDescent="0.2">
      <c r="A8" s="181" t="s">
        <v>105</v>
      </c>
      <c r="B8" s="190">
        <v>0.06</v>
      </c>
      <c r="D8" s="194" t="str">
        <f>IF(D19="Yes","","ratings for the")</f>
        <v>ratings for the</v>
      </c>
    </row>
    <row r="9" spans="1:4" s="155" customFormat="1" ht="18" customHeight="1" x14ac:dyDescent="0.2">
      <c r="A9" s="181" t="s">
        <v>105</v>
      </c>
      <c r="B9" s="190">
        <v>7.0000000000000007E-2</v>
      </c>
      <c r="D9" s="194" t="str">
        <f>IF(D19="Yes","","Professional Practice")</f>
        <v>Professional Practice</v>
      </c>
    </row>
    <row r="10" spans="1:4" s="155" customFormat="1" ht="18" customHeight="1" x14ac:dyDescent="0.2">
      <c r="A10" s="181" t="s">
        <v>105</v>
      </c>
      <c r="B10" s="190">
        <v>0.08</v>
      </c>
      <c r="D10" s="194" t="str">
        <f>IF(D19="Yes","","Ratings.")</f>
        <v>Ratings.</v>
      </c>
    </row>
    <row r="11" spans="1:4" s="155" customFormat="1" ht="18" customHeight="1" x14ac:dyDescent="0.2">
      <c r="A11" s="181" t="s">
        <v>105</v>
      </c>
      <c r="B11" s="190">
        <v>0.09</v>
      </c>
    </row>
    <row r="12" spans="1:4" s="155" customFormat="1" ht="18" customHeight="1" x14ac:dyDescent="0.2">
      <c r="A12" s="181" t="s">
        <v>105</v>
      </c>
      <c r="B12" s="190">
        <v>0.1</v>
      </c>
    </row>
    <row r="13" spans="1:4" s="155" customFormat="1" ht="18" customHeight="1" thickBot="1" x14ac:dyDescent="0.25">
      <c r="A13" s="181" t="s">
        <v>105</v>
      </c>
      <c r="B13" s="190">
        <v>0.11</v>
      </c>
    </row>
    <row r="14" spans="1:4" s="155" customFormat="1" ht="18" customHeight="1" x14ac:dyDescent="0.2">
      <c r="A14" s="181" t="s">
        <v>105</v>
      </c>
      <c r="B14" s="190">
        <v>0.12</v>
      </c>
      <c r="D14" s="246" t="s">
        <v>690</v>
      </c>
    </row>
    <row r="15" spans="1:4" s="155" customFormat="1" ht="18" customHeight="1" x14ac:dyDescent="0.2">
      <c r="A15" s="181" t="s">
        <v>105</v>
      </c>
      <c r="B15" s="190">
        <v>0.13</v>
      </c>
      <c r="D15" s="247"/>
    </row>
    <row r="16" spans="1:4" s="155" customFormat="1" ht="18" customHeight="1" x14ac:dyDescent="0.2">
      <c r="A16" s="181" t="s">
        <v>105</v>
      </c>
      <c r="B16" s="190">
        <v>0.14000000000000001</v>
      </c>
      <c r="D16" s="247"/>
    </row>
    <row r="17" spans="1:4" s="155" customFormat="1" ht="18" customHeight="1" x14ac:dyDescent="0.2">
      <c r="A17" s="181" t="s">
        <v>105</v>
      </c>
      <c r="B17" s="190">
        <v>0.15</v>
      </c>
      <c r="D17" s="247"/>
    </row>
    <row r="18" spans="1:4" s="155" customFormat="1" ht="18" customHeight="1" thickBot="1" x14ac:dyDescent="0.25">
      <c r="A18" s="181" t="s">
        <v>105</v>
      </c>
      <c r="B18" s="190">
        <v>0.16</v>
      </c>
      <c r="D18" s="248"/>
    </row>
    <row r="19" spans="1:4" s="155" customFormat="1" ht="18" customHeight="1" thickBot="1" x14ac:dyDescent="0.25">
      <c r="A19" s="181" t="s">
        <v>105</v>
      </c>
      <c r="B19" s="190">
        <v>0.17</v>
      </c>
      <c r="D19" s="193" t="s">
        <v>691</v>
      </c>
    </row>
    <row r="20" spans="1:4" s="155" customFormat="1" ht="18" customHeight="1" x14ac:dyDescent="0.2">
      <c r="A20" s="181" t="s">
        <v>105</v>
      </c>
      <c r="B20" s="190">
        <v>0.18</v>
      </c>
    </row>
    <row r="21" spans="1:4" s="155" customFormat="1" ht="18" customHeight="1" x14ac:dyDescent="0.2">
      <c r="A21" s="181" t="s">
        <v>105</v>
      </c>
      <c r="B21" s="190">
        <v>0.19</v>
      </c>
    </row>
    <row r="22" spans="1:4" s="155" customFormat="1" ht="18" customHeight="1" x14ac:dyDescent="0.2">
      <c r="A22" s="181" t="s">
        <v>105</v>
      </c>
      <c r="B22" s="190">
        <v>0.2</v>
      </c>
    </row>
    <row r="23" spans="1:4" s="155" customFormat="1" ht="18" customHeight="1" x14ac:dyDescent="0.2">
      <c r="A23" s="181" t="s">
        <v>105</v>
      </c>
      <c r="B23" s="190">
        <v>0.21</v>
      </c>
    </row>
    <row r="24" spans="1:4" s="155" customFormat="1" ht="18" customHeight="1" x14ac:dyDescent="0.2">
      <c r="A24" s="181" t="s">
        <v>105</v>
      </c>
      <c r="B24" s="190">
        <v>0.22</v>
      </c>
    </row>
    <row r="25" spans="1:4" s="155" customFormat="1" ht="18" customHeight="1" x14ac:dyDescent="0.2">
      <c r="A25" s="181" t="s">
        <v>105</v>
      </c>
      <c r="B25" s="190">
        <v>0.23</v>
      </c>
    </row>
    <row r="26" spans="1:4" s="155" customFormat="1" ht="18" customHeight="1" x14ac:dyDescent="0.2">
      <c r="A26" s="181" t="s">
        <v>105</v>
      </c>
      <c r="B26" s="190">
        <v>0.24</v>
      </c>
    </row>
    <row r="27" spans="1:4" s="155" customFormat="1" ht="18" customHeight="1" x14ac:dyDescent="0.2">
      <c r="A27" s="181" t="s">
        <v>105</v>
      </c>
      <c r="B27" s="190">
        <v>0.25</v>
      </c>
    </row>
    <row r="28" spans="1:4" s="155" customFormat="1" ht="18" customHeight="1" x14ac:dyDescent="0.2">
      <c r="A28" s="181" t="s">
        <v>105</v>
      </c>
      <c r="B28" s="190">
        <v>0.26</v>
      </c>
    </row>
    <row r="29" spans="1:4" s="155" customFormat="1" ht="18" customHeight="1" x14ac:dyDescent="0.2">
      <c r="A29" s="181" t="s">
        <v>105</v>
      </c>
      <c r="B29" s="190">
        <v>0.27</v>
      </c>
    </row>
    <row r="30" spans="1:4" s="155" customFormat="1" ht="18" customHeight="1" x14ac:dyDescent="0.2">
      <c r="A30" s="181" t="s">
        <v>105</v>
      </c>
      <c r="B30" s="190">
        <v>0.28000000000000003</v>
      </c>
    </row>
    <row r="31" spans="1:4" s="155" customFormat="1" ht="18" customHeight="1" x14ac:dyDescent="0.2">
      <c r="A31" s="181" t="s">
        <v>105</v>
      </c>
      <c r="B31" s="190">
        <v>0.28999999999999998</v>
      </c>
    </row>
    <row r="32" spans="1:4" s="155" customFormat="1" ht="18" customHeight="1" x14ac:dyDescent="0.2">
      <c r="A32" s="181" t="s">
        <v>105</v>
      </c>
      <c r="B32" s="190">
        <v>0.3</v>
      </c>
    </row>
    <row r="33" spans="1:2" s="155" customFormat="1" ht="18" customHeight="1" x14ac:dyDescent="0.2">
      <c r="A33" s="181" t="s">
        <v>105</v>
      </c>
      <c r="B33" s="190">
        <v>0.31</v>
      </c>
    </row>
    <row r="34" spans="1:2" s="155" customFormat="1" ht="18" customHeight="1" x14ac:dyDescent="0.2">
      <c r="A34" s="181" t="s">
        <v>105</v>
      </c>
      <c r="B34" s="190">
        <v>0.32</v>
      </c>
    </row>
    <row r="35" spans="1:2" s="155" customFormat="1" ht="18" customHeight="1" x14ac:dyDescent="0.2">
      <c r="A35" s="181" t="s">
        <v>105</v>
      </c>
      <c r="B35" s="190">
        <v>0.33</v>
      </c>
    </row>
    <row r="36" spans="1:2" s="155" customFormat="1" ht="18" customHeight="1" x14ac:dyDescent="0.2">
      <c r="A36" s="181" t="s">
        <v>105</v>
      </c>
      <c r="B36" s="190">
        <v>0.34</v>
      </c>
    </row>
    <row r="37" spans="1:2" s="155" customFormat="1" ht="18" customHeight="1" x14ac:dyDescent="0.2">
      <c r="A37" s="181" t="s">
        <v>105</v>
      </c>
      <c r="B37" s="190">
        <v>0.35</v>
      </c>
    </row>
    <row r="38" spans="1:2" s="155" customFormat="1" ht="18" customHeight="1" x14ac:dyDescent="0.2">
      <c r="A38" s="181" t="s">
        <v>105</v>
      </c>
      <c r="B38" s="190">
        <v>0.36</v>
      </c>
    </row>
    <row r="39" spans="1:2" s="155" customFormat="1" ht="18" customHeight="1" x14ac:dyDescent="0.2">
      <c r="A39" s="181" t="s">
        <v>105</v>
      </c>
      <c r="B39" s="190">
        <v>0.37</v>
      </c>
    </row>
    <row r="40" spans="1:2" s="155" customFormat="1" ht="18" customHeight="1" x14ac:dyDescent="0.2">
      <c r="A40" s="181" t="s">
        <v>105</v>
      </c>
      <c r="B40" s="190">
        <v>0.38</v>
      </c>
    </row>
    <row r="41" spans="1:2" s="155" customFormat="1" ht="18" customHeight="1" x14ac:dyDescent="0.2">
      <c r="A41" s="181" t="s">
        <v>105</v>
      </c>
      <c r="B41" s="190">
        <v>0.39</v>
      </c>
    </row>
    <row r="42" spans="1:2" s="155" customFormat="1" ht="18" customHeight="1" x14ac:dyDescent="0.2">
      <c r="A42" s="181" t="s">
        <v>105</v>
      </c>
      <c r="B42" s="190">
        <v>0.4</v>
      </c>
    </row>
    <row r="43" spans="1:2" s="155" customFormat="1" ht="18" customHeight="1" x14ac:dyDescent="0.2">
      <c r="A43" s="181" t="s">
        <v>105</v>
      </c>
      <c r="B43" s="190">
        <v>0.41</v>
      </c>
    </row>
    <row r="44" spans="1:2" s="155" customFormat="1" ht="18" customHeight="1" x14ac:dyDescent="0.2">
      <c r="A44" s="181" t="s">
        <v>105</v>
      </c>
      <c r="B44" s="190">
        <v>0.42</v>
      </c>
    </row>
    <row r="45" spans="1:2" s="155" customFormat="1" ht="18" customHeight="1" x14ac:dyDescent="0.2">
      <c r="A45" s="181" t="s">
        <v>105</v>
      </c>
      <c r="B45" s="190">
        <v>0.43</v>
      </c>
    </row>
    <row r="46" spans="1:2" s="155" customFormat="1" ht="18" customHeight="1" x14ac:dyDescent="0.2">
      <c r="A46" s="181" t="s">
        <v>105</v>
      </c>
      <c r="B46" s="190">
        <v>0.44</v>
      </c>
    </row>
    <row r="47" spans="1:2" s="155" customFormat="1" ht="18" customHeight="1" x14ac:dyDescent="0.2">
      <c r="A47" s="181" t="s">
        <v>105</v>
      </c>
      <c r="B47" s="190">
        <v>0.45</v>
      </c>
    </row>
    <row r="48" spans="1:2" s="155" customFormat="1" ht="18" customHeight="1" x14ac:dyDescent="0.2">
      <c r="A48" s="181" t="s">
        <v>105</v>
      </c>
      <c r="B48" s="190">
        <v>0.46</v>
      </c>
    </row>
    <row r="49" spans="1:2" s="155" customFormat="1" ht="18" customHeight="1" x14ac:dyDescent="0.2">
      <c r="A49" s="181" t="s">
        <v>105</v>
      </c>
      <c r="B49" s="190">
        <v>0.47</v>
      </c>
    </row>
    <row r="50" spans="1:2" s="155" customFormat="1" ht="18" customHeight="1" x14ac:dyDescent="0.2">
      <c r="A50" s="181" t="s">
        <v>105</v>
      </c>
      <c r="B50" s="190">
        <v>0.48</v>
      </c>
    </row>
    <row r="51" spans="1:2" s="155" customFormat="1" ht="18" customHeight="1" x14ac:dyDescent="0.2">
      <c r="A51" s="181" t="s">
        <v>105</v>
      </c>
      <c r="B51" s="190">
        <v>0.49</v>
      </c>
    </row>
    <row r="52" spans="1:2" s="155" customFormat="1" ht="18" customHeight="1" x14ac:dyDescent="0.2">
      <c r="A52" s="181" t="s">
        <v>105</v>
      </c>
      <c r="B52" s="190">
        <v>0.5</v>
      </c>
    </row>
    <row r="53" spans="1:2" s="155" customFormat="1" ht="18" customHeight="1" x14ac:dyDescent="0.2">
      <c r="A53" s="181" t="s">
        <v>105</v>
      </c>
      <c r="B53" s="190">
        <v>0.51</v>
      </c>
    </row>
    <row r="54" spans="1:2" s="155" customFormat="1" ht="18" customHeight="1" x14ac:dyDescent="0.2">
      <c r="A54" s="181" t="s">
        <v>105</v>
      </c>
      <c r="B54" s="190">
        <v>0.52</v>
      </c>
    </row>
    <row r="55" spans="1:2" s="155" customFormat="1" ht="18" customHeight="1" x14ac:dyDescent="0.2">
      <c r="A55" s="181" t="s">
        <v>105</v>
      </c>
      <c r="B55" s="190">
        <v>0.53</v>
      </c>
    </row>
    <row r="56" spans="1:2" s="155" customFormat="1" ht="18" customHeight="1" x14ac:dyDescent="0.2">
      <c r="A56" s="181" t="s">
        <v>105</v>
      </c>
      <c r="B56" s="190">
        <v>0.54</v>
      </c>
    </row>
    <row r="57" spans="1:2" s="155" customFormat="1" ht="18" customHeight="1" x14ac:dyDescent="0.2">
      <c r="A57" s="181" t="s">
        <v>105</v>
      </c>
      <c r="B57" s="190">
        <v>0.55000000000000004</v>
      </c>
    </row>
    <row r="58" spans="1:2" s="155" customFormat="1" ht="18" customHeight="1" x14ac:dyDescent="0.2">
      <c r="A58" s="181" t="s">
        <v>105</v>
      </c>
      <c r="B58" s="190">
        <v>0.56000000000000005</v>
      </c>
    </row>
    <row r="59" spans="1:2" s="155" customFormat="1" ht="18" customHeight="1" x14ac:dyDescent="0.2">
      <c r="A59" s="181" t="s">
        <v>105</v>
      </c>
      <c r="B59" s="190">
        <v>0.56999999999999995</v>
      </c>
    </row>
    <row r="60" spans="1:2" s="155" customFormat="1" ht="18" customHeight="1" x14ac:dyDescent="0.2">
      <c r="A60" s="181" t="s">
        <v>105</v>
      </c>
      <c r="B60" s="190">
        <v>0.57999999999999996</v>
      </c>
    </row>
    <row r="61" spans="1:2" s="155" customFormat="1" ht="18" customHeight="1" x14ac:dyDescent="0.2">
      <c r="A61" s="181" t="s">
        <v>105</v>
      </c>
      <c r="B61" s="190">
        <v>0.59</v>
      </c>
    </row>
    <row r="62" spans="1:2" s="155" customFormat="1" ht="18" customHeight="1" x14ac:dyDescent="0.2">
      <c r="A62" s="181" t="s">
        <v>105</v>
      </c>
      <c r="B62" s="190">
        <v>0.6</v>
      </c>
    </row>
    <row r="63" spans="1:2" s="155" customFormat="1" ht="18" customHeight="1" x14ac:dyDescent="0.2">
      <c r="A63" s="181" t="s">
        <v>105</v>
      </c>
      <c r="B63" s="190">
        <v>0.61</v>
      </c>
    </row>
    <row r="64" spans="1:2" s="155" customFormat="1" ht="18" customHeight="1" x14ac:dyDescent="0.2">
      <c r="A64" s="181" t="s">
        <v>105</v>
      </c>
      <c r="B64" s="190">
        <v>0.62</v>
      </c>
    </row>
    <row r="65" spans="1:2" s="155" customFormat="1" ht="18" customHeight="1" x14ac:dyDescent="0.2">
      <c r="A65" s="181" t="s">
        <v>105</v>
      </c>
      <c r="B65" s="190">
        <v>0.63</v>
      </c>
    </row>
    <row r="66" spans="1:2" s="155" customFormat="1" ht="18" customHeight="1" x14ac:dyDescent="0.2">
      <c r="A66" s="181" t="s">
        <v>105</v>
      </c>
      <c r="B66" s="190">
        <v>0.64</v>
      </c>
    </row>
    <row r="67" spans="1:2" s="155" customFormat="1" ht="18" customHeight="1" x14ac:dyDescent="0.2">
      <c r="A67" s="181" t="s">
        <v>105</v>
      </c>
      <c r="B67" s="190">
        <v>0.65</v>
      </c>
    </row>
    <row r="68" spans="1:2" s="155" customFormat="1" ht="18" customHeight="1" x14ac:dyDescent="0.2">
      <c r="A68" s="181" t="s">
        <v>105</v>
      </c>
      <c r="B68" s="190">
        <v>0.66</v>
      </c>
    </row>
    <row r="69" spans="1:2" s="155" customFormat="1" ht="18" customHeight="1" x14ac:dyDescent="0.2">
      <c r="A69" s="181" t="s">
        <v>105</v>
      </c>
      <c r="B69" s="190">
        <v>0.67</v>
      </c>
    </row>
    <row r="70" spans="1:2" s="155" customFormat="1" ht="18" customHeight="1" x14ac:dyDescent="0.2">
      <c r="A70" s="181" t="s">
        <v>105</v>
      </c>
      <c r="B70" s="190">
        <v>0.68</v>
      </c>
    </row>
    <row r="71" spans="1:2" s="155" customFormat="1" ht="18" customHeight="1" x14ac:dyDescent="0.2">
      <c r="A71" s="181" t="s">
        <v>105</v>
      </c>
      <c r="B71" s="190">
        <v>0.69</v>
      </c>
    </row>
    <row r="72" spans="1:2" s="155" customFormat="1" ht="18" customHeight="1" x14ac:dyDescent="0.2">
      <c r="A72" s="181" t="s">
        <v>105</v>
      </c>
      <c r="B72" s="190">
        <v>0.7</v>
      </c>
    </row>
    <row r="73" spans="1:2" s="155" customFormat="1" ht="18" customHeight="1" x14ac:dyDescent="0.2">
      <c r="A73" s="181" t="s">
        <v>105</v>
      </c>
      <c r="B73" s="190">
        <v>0.71</v>
      </c>
    </row>
    <row r="74" spans="1:2" s="155" customFormat="1" ht="18" customHeight="1" x14ac:dyDescent="0.2">
      <c r="A74" s="181" t="s">
        <v>105</v>
      </c>
      <c r="B74" s="190">
        <v>0.72</v>
      </c>
    </row>
    <row r="75" spans="1:2" s="155" customFormat="1" ht="18" customHeight="1" x14ac:dyDescent="0.2">
      <c r="A75" s="181" t="s">
        <v>105</v>
      </c>
      <c r="B75" s="190">
        <v>0.73</v>
      </c>
    </row>
    <row r="76" spans="1:2" s="155" customFormat="1" ht="18" customHeight="1" x14ac:dyDescent="0.2">
      <c r="A76" s="181" t="s">
        <v>105</v>
      </c>
      <c r="B76" s="190">
        <v>0.74</v>
      </c>
    </row>
    <row r="77" spans="1:2" s="155" customFormat="1" ht="18" customHeight="1" x14ac:dyDescent="0.2">
      <c r="A77" s="181" t="s">
        <v>105</v>
      </c>
      <c r="B77" s="190">
        <v>0.75</v>
      </c>
    </row>
    <row r="78" spans="1:2" s="155" customFormat="1" ht="18" customHeight="1" x14ac:dyDescent="0.2">
      <c r="A78" s="181" t="s">
        <v>105</v>
      </c>
      <c r="B78" s="190">
        <v>0.76</v>
      </c>
    </row>
    <row r="79" spans="1:2" s="155" customFormat="1" ht="18" customHeight="1" x14ac:dyDescent="0.2">
      <c r="A79" s="181" t="s">
        <v>105</v>
      </c>
      <c r="B79" s="190">
        <v>0.77</v>
      </c>
    </row>
    <row r="80" spans="1:2" s="155" customFormat="1" ht="18" customHeight="1" x14ac:dyDescent="0.2">
      <c r="A80" s="181" t="s">
        <v>105</v>
      </c>
      <c r="B80" s="190">
        <v>0.78</v>
      </c>
    </row>
    <row r="81" spans="1:2" s="155" customFormat="1" ht="18" customHeight="1" x14ac:dyDescent="0.2">
      <c r="A81" s="181" t="s">
        <v>105</v>
      </c>
      <c r="B81" s="190">
        <v>0.79</v>
      </c>
    </row>
    <row r="82" spans="1:2" s="155" customFormat="1" ht="18" customHeight="1" x14ac:dyDescent="0.2">
      <c r="A82" s="181" t="s">
        <v>105</v>
      </c>
      <c r="B82" s="190">
        <v>0.8</v>
      </c>
    </row>
    <row r="83" spans="1:2" s="155" customFormat="1" ht="18" customHeight="1" x14ac:dyDescent="0.2">
      <c r="A83" s="181" t="s">
        <v>105</v>
      </c>
      <c r="B83" s="190">
        <v>0.81</v>
      </c>
    </row>
    <row r="84" spans="1:2" s="155" customFormat="1" ht="18" customHeight="1" x14ac:dyDescent="0.2">
      <c r="A84" s="181" t="s">
        <v>105</v>
      </c>
      <c r="B84" s="190">
        <v>0.82</v>
      </c>
    </row>
    <row r="85" spans="1:2" s="155" customFormat="1" ht="18" customHeight="1" x14ac:dyDescent="0.2">
      <c r="A85" s="181" t="s">
        <v>105</v>
      </c>
      <c r="B85" s="190">
        <v>0.83</v>
      </c>
    </row>
    <row r="86" spans="1:2" s="155" customFormat="1" ht="18" customHeight="1" x14ac:dyDescent="0.2">
      <c r="A86" s="181" t="s">
        <v>105</v>
      </c>
      <c r="B86" s="190">
        <v>0.84</v>
      </c>
    </row>
    <row r="87" spans="1:2" s="155" customFormat="1" ht="18" customHeight="1" x14ac:dyDescent="0.2">
      <c r="A87" s="181" t="s">
        <v>105</v>
      </c>
      <c r="B87" s="190">
        <v>0.85</v>
      </c>
    </row>
    <row r="88" spans="1:2" s="155" customFormat="1" ht="18" customHeight="1" x14ac:dyDescent="0.2">
      <c r="A88" s="181" t="s">
        <v>105</v>
      </c>
      <c r="B88" s="190">
        <v>0.86</v>
      </c>
    </row>
    <row r="89" spans="1:2" s="155" customFormat="1" ht="18" customHeight="1" x14ac:dyDescent="0.2">
      <c r="A89" s="181" t="s">
        <v>105</v>
      </c>
      <c r="B89" s="190">
        <v>0.87</v>
      </c>
    </row>
    <row r="90" spans="1:2" s="155" customFormat="1" ht="18" customHeight="1" x14ac:dyDescent="0.2">
      <c r="A90" s="181" t="s">
        <v>105</v>
      </c>
      <c r="B90" s="190">
        <v>0.88</v>
      </c>
    </row>
    <row r="91" spans="1:2" s="155" customFormat="1" ht="18" customHeight="1" x14ac:dyDescent="0.2">
      <c r="A91" s="181" t="s">
        <v>105</v>
      </c>
      <c r="B91" s="190">
        <v>0.89</v>
      </c>
    </row>
    <row r="92" spans="1:2" s="155" customFormat="1" ht="18" customHeight="1" x14ac:dyDescent="0.2">
      <c r="A92" s="181" t="s">
        <v>105</v>
      </c>
      <c r="B92" s="190">
        <v>0.9</v>
      </c>
    </row>
    <row r="93" spans="1:2" s="155" customFormat="1" ht="18" customHeight="1" x14ac:dyDescent="0.2">
      <c r="A93" s="181" t="s">
        <v>105</v>
      </c>
      <c r="B93" s="190">
        <v>0.91</v>
      </c>
    </row>
    <row r="94" spans="1:2" s="155" customFormat="1" ht="18" customHeight="1" x14ac:dyDescent="0.2">
      <c r="A94" s="181" t="s">
        <v>105</v>
      </c>
      <c r="B94" s="190">
        <v>0.92</v>
      </c>
    </row>
    <row r="95" spans="1:2" s="155" customFormat="1" ht="18" customHeight="1" x14ac:dyDescent="0.2">
      <c r="A95" s="181" t="s">
        <v>105</v>
      </c>
      <c r="B95" s="190">
        <v>0.93</v>
      </c>
    </row>
    <row r="96" spans="1:2" s="155" customFormat="1" ht="18" customHeight="1" x14ac:dyDescent="0.2">
      <c r="A96" s="181" t="s">
        <v>105</v>
      </c>
      <c r="B96" s="190">
        <v>0.94</v>
      </c>
    </row>
    <row r="97" spans="1:2" s="155" customFormat="1" ht="18" customHeight="1" x14ac:dyDescent="0.2">
      <c r="A97" s="181" t="s">
        <v>105</v>
      </c>
      <c r="B97" s="190">
        <v>0.95</v>
      </c>
    </row>
    <row r="98" spans="1:2" s="155" customFormat="1" ht="18" customHeight="1" x14ac:dyDescent="0.2">
      <c r="A98" s="181" t="s">
        <v>105</v>
      </c>
      <c r="B98" s="190">
        <v>0.96</v>
      </c>
    </row>
    <row r="99" spans="1:2" s="155" customFormat="1" ht="18" customHeight="1" x14ac:dyDescent="0.2">
      <c r="A99" s="181" t="s">
        <v>105</v>
      </c>
      <c r="B99" s="190">
        <v>0.97</v>
      </c>
    </row>
    <row r="100" spans="1:2" s="155" customFormat="1" ht="18" customHeight="1" x14ac:dyDescent="0.2">
      <c r="A100" s="181" t="s">
        <v>105</v>
      </c>
      <c r="B100" s="190">
        <v>0.98</v>
      </c>
    </row>
    <row r="101" spans="1:2" s="155" customFormat="1" ht="18" customHeight="1" x14ac:dyDescent="0.2">
      <c r="A101" s="181" t="s">
        <v>105</v>
      </c>
      <c r="B101" s="190">
        <v>0.99</v>
      </c>
    </row>
    <row r="102" spans="1:2" s="155" customFormat="1" ht="18" customHeight="1" x14ac:dyDescent="0.2">
      <c r="A102" s="181" t="s">
        <v>105</v>
      </c>
      <c r="B102" s="190">
        <v>1</v>
      </c>
    </row>
    <row r="103" spans="1:2" s="155" customFormat="1" ht="18" customHeight="1" x14ac:dyDescent="0.2">
      <c r="A103" s="181" t="s">
        <v>105</v>
      </c>
      <c r="B103" s="190">
        <v>1.01</v>
      </c>
    </row>
    <row r="104" spans="1:2" s="155" customFormat="1" ht="18" customHeight="1" x14ac:dyDescent="0.2">
      <c r="A104" s="181" t="s">
        <v>105</v>
      </c>
      <c r="B104" s="190">
        <v>1.02</v>
      </c>
    </row>
    <row r="105" spans="1:2" s="155" customFormat="1" ht="18" customHeight="1" x14ac:dyDescent="0.2">
      <c r="A105" s="181" t="s">
        <v>105</v>
      </c>
      <c r="B105" s="190">
        <v>1.03</v>
      </c>
    </row>
    <row r="106" spans="1:2" s="155" customFormat="1" ht="18" customHeight="1" x14ac:dyDescent="0.2">
      <c r="A106" s="181" t="s">
        <v>105</v>
      </c>
      <c r="B106" s="190">
        <v>1.04</v>
      </c>
    </row>
    <row r="107" spans="1:2" s="155" customFormat="1" ht="18" customHeight="1" x14ac:dyDescent="0.2">
      <c r="A107" s="181" t="s">
        <v>105</v>
      </c>
      <c r="B107" s="190">
        <v>1.05</v>
      </c>
    </row>
    <row r="108" spans="1:2" s="155" customFormat="1" ht="18" customHeight="1" x14ac:dyDescent="0.2">
      <c r="A108" s="181" t="s">
        <v>105</v>
      </c>
      <c r="B108" s="190">
        <v>1.06</v>
      </c>
    </row>
    <row r="109" spans="1:2" s="155" customFormat="1" ht="18" customHeight="1" x14ac:dyDescent="0.2">
      <c r="A109" s="181" t="s">
        <v>105</v>
      </c>
      <c r="B109" s="190">
        <v>1.07</v>
      </c>
    </row>
    <row r="110" spans="1:2" s="155" customFormat="1" ht="18" customHeight="1" x14ac:dyDescent="0.2">
      <c r="A110" s="181" t="s">
        <v>105</v>
      </c>
      <c r="B110" s="190">
        <v>1.08</v>
      </c>
    </row>
    <row r="111" spans="1:2" s="155" customFormat="1" ht="18" customHeight="1" x14ac:dyDescent="0.2">
      <c r="A111" s="181" t="s">
        <v>105</v>
      </c>
      <c r="B111" s="190">
        <v>1.0900000000000001</v>
      </c>
    </row>
    <row r="112" spans="1:2" s="155" customFormat="1" ht="18" customHeight="1" x14ac:dyDescent="0.2">
      <c r="A112" s="181" t="s">
        <v>105</v>
      </c>
      <c r="B112" s="190">
        <v>1.1000000000000001</v>
      </c>
    </row>
    <row r="113" spans="1:2" s="155" customFormat="1" ht="18" customHeight="1" x14ac:dyDescent="0.2">
      <c r="A113" s="181" t="s">
        <v>105</v>
      </c>
      <c r="B113" s="190">
        <v>1.1100000000000001</v>
      </c>
    </row>
    <row r="114" spans="1:2" s="155" customFormat="1" ht="18" customHeight="1" x14ac:dyDescent="0.2">
      <c r="A114" s="181" t="s">
        <v>105</v>
      </c>
      <c r="B114" s="190">
        <v>1.1200000000000001</v>
      </c>
    </row>
    <row r="115" spans="1:2" s="155" customFormat="1" ht="18" customHeight="1" x14ac:dyDescent="0.2">
      <c r="A115" s="181" t="s">
        <v>105</v>
      </c>
      <c r="B115" s="190">
        <v>1.1299999999999999</v>
      </c>
    </row>
    <row r="116" spans="1:2" s="155" customFormat="1" ht="18" customHeight="1" x14ac:dyDescent="0.2">
      <c r="A116" s="181" t="s">
        <v>105</v>
      </c>
      <c r="B116" s="190">
        <v>1.1399999999999999</v>
      </c>
    </row>
    <row r="117" spans="1:2" s="155" customFormat="1" ht="18" customHeight="1" x14ac:dyDescent="0.2">
      <c r="A117" s="181" t="s">
        <v>105</v>
      </c>
      <c r="B117" s="190">
        <v>1.1499999999999999</v>
      </c>
    </row>
    <row r="118" spans="1:2" s="155" customFormat="1" ht="18" customHeight="1" x14ac:dyDescent="0.2">
      <c r="A118" s="181" t="s">
        <v>105</v>
      </c>
      <c r="B118" s="190">
        <v>1.1599999999999999</v>
      </c>
    </row>
    <row r="119" spans="1:2" s="155" customFormat="1" ht="18" customHeight="1" x14ac:dyDescent="0.2">
      <c r="A119" s="181" t="s">
        <v>105</v>
      </c>
      <c r="B119" s="190">
        <v>1.17</v>
      </c>
    </row>
    <row r="120" spans="1:2" s="155" customFormat="1" ht="18" customHeight="1" x14ac:dyDescent="0.2">
      <c r="A120" s="181" t="s">
        <v>105</v>
      </c>
      <c r="B120" s="190">
        <v>1.18</v>
      </c>
    </row>
    <row r="121" spans="1:2" s="155" customFormat="1" ht="18" customHeight="1" x14ac:dyDescent="0.2">
      <c r="A121" s="181" t="s">
        <v>105</v>
      </c>
      <c r="B121" s="190">
        <v>1.19</v>
      </c>
    </row>
    <row r="122" spans="1:2" s="155" customFormat="1" ht="18" customHeight="1" x14ac:dyDescent="0.2">
      <c r="A122" s="181" t="s">
        <v>105</v>
      </c>
      <c r="B122" s="190">
        <v>1.2</v>
      </c>
    </row>
    <row r="123" spans="1:2" s="155" customFormat="1" ht="18" customHeight="1" x14ac:dyDescent="0.2">
      <c r="A123" s="181" t="s">
        <v>105</v>
      </c>
      <c r="B123" s="190">
        <v>1.21</v>
      </c>
    </row>
    <row r="124" spans="1:2" s="155" customFormat="1" ht="18" customHeight="1" x14ac:dyDescent="0.2">
      <c r="A124" s="181" t="s">
        <v>105</v>
      </c>
      <c r="B124" s="190">
        <v>1.22</v>
      </c>
    </row>
    <row r="125" spans="1:2" s="155" customFormat="1" ht="18" customHeight="1" x14ac:dyDescent="0.2">
      <c r="A125" s="181" t="s">
        <v>105</v>
      </c>
      <c r="B125" s="190">
        <v>1.23</v>
      </c>
    </row>
    <row r="126" spans="1:2" s="155" customFormat="1" ht="18" customHeight="1" x14ac:dyDescent="0.2">
      <c r="A126" s="181" t="s">
        <v>105</v>
      </c>
      <c r="B126" s="190">
        <v>1.24</v>
      </c>
    </row>
    <row r="127" spans="1:2" s="155" customFormat="1" ht="18" customHeight="1" x14ac:dyDescent="0.2">
      <c r="A127" s="181" t="s">
        <v>105</v>
      </c>
      <c r="B127" s="190">
        <v>1.25</v>
      </c>
    </row>
    <row r="128" spans="1:2" s="155" customFormat="1" ht="18" customHeight="1" x14ac:dyDescent="0.2">
      <c r="A128" s="181" t="s">
        <v>105</v>
      </c>
      <c r="B128" s="190">
        <v>1.26</v>
      </c>
    </row>
    <row r="129" spans="1:2" s="155" customFormat="1" ht="18" customHeight="1" x14ac:dyDescent="0.2">
      <c r="A129" s="181" t="s">
        <v>105</v>
      </c>
      <c r="B129" s="190">
        <v>1.27</v>
      </c>
    </row>
    <row r="130" spans="1:2" s="155" customFormat="1" ht="18" customHeight="1" x14ac:dyDescent="0.2">
      <c r="A130" s="181" t="s">
        <v>105</v>
      </c>
      <c r="B130" s="190">
        <v>1.28</v>
      </c>
    </row>
    <row r="131" spans="1:2" s="155" customFormat="1" ht="18" customHeight="1" x14ac:dyDescent="0.2">
      <c r="A131" s="181" t="s">
        <v>105</v>
      </c>
      <c r="B131" s="190">
        <v>1.29</v>
      </c>
    </row>
    <row r="132" spans="1:2" s="155" customFormat="1" ht="18" customHeight="1" x14ac:dyDescent="0.2">
      <c r="A132" s="181" t="s">
        <v>105</v>
      </c>
      <c r="B132" s="190">
        <v>1.3</v>
      </c>
    </row>
    <row r="133" spans="1:2" s="155" customFormat="1" ht="18" customHeight="1" x14ac:dyDescent="0.2">
      <c r="A133" s="181" t="s">
        <v>105</v>
      </c>
      <c r="B133" s="190">
        <v>1.31</v>
      </c>
    </row>
    <row r="134" spans="1:2" s="155" customFormat="1" ht="18" customHeight="1" x14ac:dyDescent="0.2">
      <c r="A134" s="181" t="s">
        <v>105</v>
      </c>
      <c r="B134" s="190">
        <v>1.32</v>
      </c>
    </row>
    <row r="135" spans="1:2" s="155" customFormat="1" ht="18" customHeight="1" x14ac:dyDescent="0.2">
      <c r="A135" s="181" t="s">
        <v>105</v>
      </c>
      <c r="B135" s="190">
        <v>1.33</v>
      </c>
    </row>
    <row r="136" spans="1:2" s="155" customFormat="1" ht="18" customHeight="1" x14ac:dyDescent="0.2">
      <c r="A136" s="181" t="s">
        <v>105</v>
      </c>
      <c r="B136" s="190">
        <v>1.34</v>
      </c>
    </row>
    <row r="137" spans="1:2" s="155" customFormat="1" ht="18" customHeight="1" x14ac:dyDescent="0.2">
      <c r="A137" s="181" t="s">
        <v>105</v>
      </c>
      <c r="B137" s="190">
        <v>1.35</v>
      </c>
    </row>
    <row r="138" spans="1:2" s="155" customFormat="1" ht="18" customHeight="1" x14ac:dyDescent="0.2">
      <c r="A138" s="181" t="s">
        <v>105</v>
      </c>
      <c r="B138" s="190">
        <v>1.36</v>
      </c>
    </row>
    <row r="139" spans="1:2" s="155" customFormat="1" ht="18" customHeight="1" x14ac:dyDescent="0.2">
      <c r="A139" s="181" t="s">
        <v>105</v>
      </c>
      <c r="B139" s="190">
        <v>1.37</v>
      </c>
    </row>
    <row r="140" spans="1:2" s="155" customFormat="1" ht="18" customHeight="1" x14ac:dyDescent="0.2">
      <c r="A140" s="181" t="s">
        <v>105</v>
      </c>
      <c r="B140" s="190">
        <v>1.38</v>
      </c>
    </row>
    <row r="141" spans="1:2" s="155" customFormat="1" ht="18" customHeight="1" x14ac:dyDescent="0.2">
      <c r="A141" s="181" t="s">
        <v>105</v>
      </c>
      <c r="B141" s="190">
        <v>1.39</v>
      </c>
    </row>
    <row r="142" spans="1:2" s="155" customFormat="1" ht="18" customHeight="1" x14ac:dyDescent="0.2">
      <c r="A142" s="181" t="s">
        <v>105</v>
      </c>
      <c r="B142" s="190">
        <v>1.4</v>
      </c>
    </row>
    <row r="143" spans="1:2" s="155" customFormat="1" ht="18" customHeight="1" x14ac:dyDescent="0.2">
      <c r="A143" s="181" t="s">
        <v>105</v>
      </c>
      <c r="B143" s="190">
        <v>1.41</v>
      </c>
    </row>
    <row r="144" spans="1:2" s="155" customFormat="1" ht="18" customHeight="1" x14ac:dyDescent="0.2">
      <c r="A144" s="181" t="s">
        <v>105</v>
      </c>
      <c r="B144" s="190">
        <v>1.42</v>
      </c>
    </row>
    <row r="145" spans="1:2" s="155" customFormat="1" ht="18" customHeight="1" x14ac:dyDescent="0.2">
      <c r="A145" s="181" t="s">
        <v>105</v>
      </c>
      <c r="B145" s="190">
        <v>1.43</v>
      </c>
    </row>
    <row r="146" spans="1:2" s="155" customFormat="1" ht="18" customHeight="1" x14ac:dyDescent="0.2">
      <c r="A146" s="181" t="s">
        <v>105</v>
      </c>
      <c r="B146" s="190">
        <v>1.44</v>
      </c>
    </row>
    <row r="147" spans="1:2" s="155" customFormat="1" ht="18" customHeight="1" x14ac:dyDescent="0.2">
      <c r="A147" s="181" t="s">
        <v>104</v>
      </c>
      <c r="B147" s="190">
        <v>1.45</v>
      </c>
    </row>
    <row r="148" spans="1:2" s="155" customFormat="1" ht="18" customHeight="1" x14ac:dyDescent="0.2">
      <c r="A148" s="181" t="s">
        <v>104</v>
      </c>
      <c r="B148" s="190">
        <v>1.46</v>
      </c>
    </row>
    <row r="149" spans="1:2" s="155" customFormat="1" ht="18" customHeight="1" x14ac:dyDescent="0.2">
      <c r="A149" s="181" t="s">
        <v>104</v>
      </c>
      <c r="B149" s="190">
        <v>1.47</v>
      </c>
    </row>
    <row r="150" spans="1:2" s="155" customFormat="1" ht="18" customHeight="1" x14ac:dyDescent="0.2">
      <c r="A150" s="181" t="s">
        <v>104</v>
      </c>
      <c r="B150" s="190">
        <v>1.48</v>
      </c>
    </row>
    <row r="151" spans="1:2" s="155" customFormat="1" ht="18" customHeight="1" x14ac:dyDescent="0.2">
      <c r="A151" s="181" t="s">
        <v>104</v>
      </c>
      <c r="B151" s="190">
        <v>1.49</v>
      </c>
    </row>
    <row r="152" spans="1:2" s="155" customFormat="1" ht="18" customHeight="1" x14ac:dyDescent="0.2">
      <c r="A152" s="181" t="s">
        <v>104</v>
      </c>
      <c r="B152" s="190">
        <v>1.5</v>
      </c>
    </row>
    <row r="153" spans="1:2" s="155" customFormat="1" ht="18" customHeight="1" x14ac:dyDescent="0.2">
      <c r="A153" s="181" t="s">
        <v>104</v>
      </c>
      <c r="B153" s="190">
        <v>1.51</v>
      </c>
    </row>
    <row r="154" spans="1:2" s="155" customFormat="1" ht="18" customHeight="1" x14ac:dyDescent="0.2">
      <c r="A154" s="181" t="s">
        <v>104</v>
      </c>
      <c r="B154" s="190">
        <v>1.52</v>
      </c>
    </row>
    <row r="155" spans="1:2" s="155" customFormat="1" ht="18" customHeight="1" x14ac:dyDescent="0.2">
      <c r="A155" s="181" t="s">
        <v>104</v>
      </c>
      <c r="B155" s="190">
        <v>1.53</v>
      </c>
    </row>
    <row r="156" spans="1:2" s="155" customFormat="1" ht="18" customHeight="1" x14ac:dyDescent="0.2">
      <c r="A156" s="181" t="s">
        <v>104</v>
      </c>
      <c r="B156" s="190">
        <v>1.54</v>
      </c>
    </row>
    <row r="157" spans="1:2" s="155" customFormat="1" ht="18" customHeight="1" x14ac:dyDescent="0.2">
      <c r="A157" s="181" t="s">
        <v>104</v>
      </c>
      <c r="B157" s="190">
        <v>1.55</v>
      </c>
    </row>
    <row r="158" spans="1:2" s="155" customFormat="1" ht="18" customHeight="1" x14ac:dyDescent="0.2">
      <c r="A158" s="181" t="s">
        <v>104</v>
      </c>
      <c r="B158" s="190">
        <v>1.56</v>
      </c>
    </row>
    <row r="159" spans="1:2" s="155" customFormat="1" ht="18" customHeight="1" x14ac:dyDescent="0.2">
      <c r="A159" s="181" t="s">
        <v>104</v>
      </c>
      <c r="B159" s="190">
        <v>1.57</v>
      </c>
    </row>
    <row r="160" spans="1:2" s="155" customFormat="1" ht="18" customHeight="1" x14ac:dyDescent="0.2">
      <c r="A160" s="181" t="s">
        <v>104</v>
      </c>
      <c r="B160" s="190">
        <v>1.58</v>
      </c>
    </row>
    <row r="161" spans="1:2" s="155" customFormat="1" ht="18" customHeight="1" x14ac:dyDescent="0.2">
      <c r="A161" s="181" t="s">
        <v>104</v>
      </c>
      <c r="B161" s="190">
        <v>1.59</v>
      </c>
    </row>
    <row r="162" spans="1:2" s="155" customFormat="1" ht="18" customHeight="1" x14ac:dyDescent="0.2">
      <c r="A162" s="181" t="s">
        <v>104</v>
      </c>
      <c r="B162" s="190">
        <v>1.6</v>
      </c>
    </row>
    <row r="163" spans="1:2" s="155" customFormat="1" ht="18" customHeight="1" x14ac:dyDescent="0.2">
      <c r="A163" s="181" t="s">
        <v>104</v>
      </c>
      <c r="B163" s="190">
        <v>1.61</v>
      </c>
    </row>
    <row r="164" spans="1:2" s="155" customFormat="1" ht="18" customHeight="1" x14ac:dyDescent="0.2">
      <c r="A164" s="181" t="s">
        <v>104</v>
      </c>
      <c r="B164" s="190">
        <v>1.62</v>
      </c>
    </row>
    <row r="165" spans="1:2" s="155" customFormat="1" ht="18" customHeight="1" x14ac:dyDescent="0.2">
      <c r="A165" s="181" t="s">
        <v>104</v>
      </c>
      <c r="B165" s="190">
        <v>1.63</v>
      </c>
    </row>
    <row r="166" spans="1:2" s="155" customFormat="1" ht="18" customHeight="1" x14ac:dyDescent="0.2">
      <c r="A166" s="181" t="s">
        <v>104</v>
      </c>
      <c r="B166" s="190">
        <v>1.64</v>
      </c>
    </row>
    <row r="167" spans="1:2" s="155" customFormat="1" ht="18" customHeight="1" x14ac:dyDescent="0.2">
      <c r="A167" s="181" t="s">
        <v>104</v>
      </c>
      <c r="B167" s="190">
        <v>1.65</v>
      </c>
    </row>
    <row r="168" spans="1:2" s="155" customFormat="1" ht="18" customHeight="1" x14ac:dyDescent="0.2">
      <c r="A168" s="181" t="s">
        <v>104</v>
      </c>
      <c r="B168" s="190">
        <v>1.66</v>
      </c>
    </row>
    <row r="169" spans="1:2" s="155" customFormat="1" ht="18" customHeight="1" x14ac:dyDescent="0.2">
      <c r="A169" s="181" t="s">
        <v>104</v>
      </c>
      <c r="B169" s="190">
        <v>1.67</v>
      </c>
    </row>
    <row r="170" spans="1:2" s="155" customFormat="1" ht="18" customHeight="1" x14ac:dyDescent="0.2">
      <c r="A170" s="181" t="s">
        <v>104</v>
      </c>
      <c r="B170" s="190">
        <v>1.68</v>
      </c>
    </row>
    <row r="171" spans="1:2" s="155" customFormat="1" ht="18" customHeight="1" x14ac:dyDescent="0.2">
      <c r="A171" s="181" t="s">
        <v>104</v>
      </c>
      <c r="B171" s="190">
        <v>1.69</v>
      </c>
    </row>
    <row r="172" spans="1:2" s="155" customFormat="1" ht="18" customHeight="1" x14ac:dyDescent="0.2">
      <c r="A172" s="181" t="s">
        <v>104</v>
      </c>
      <c r="B172" s="190">
        <v>1.7</v>
      </c>
    </row>
    <row r="173" spans="1:2" s="155" customFormat="1" ht="18" customHeight="1" x14ac:dyDescent="0.2">
      <c r="A173" s="181" t="s">
        <v>104</v>
      </c>
      <c r="B173" s="190">
        <v>1.71</v>
      </c>
    </row>
    <row r="174" spans="1:2" s="155" customFormat="1" ht="18" customHeight="1" x14ac:dyDescent="0.2">
      <c r="A174" s="181" t="s">
        <v>104</v>
      </c>
      <c r="B174" s="190">
        <v>1.72</v>
      </c>
    </row>
    <row r="175" spans="1:2" s="155" customFormat="1" ht="18" customHeight="1" x14ac:dyDescent="0.2">
      <c r="A175" s="181" t="s">
        <v>104</v>
      </c>
      <c r="B175" s="190">
        <v>1.73</v>
      </c>
    </row>
    <row r="176" spans="1:2" s="155" customFormat="1" ht="18" customHeight="1" x14ac:dyDescent="0.2">
      <c r="A176" s="181" t="s">
        <v>104</v>
      </c>
      <c r="B176" s="190">
        <v>1.74</v>
      </c>
    </row>
    <row r="177" spans="1:2" s="155" customFormat="1" ht="18" customHeight="1" x14ac:dyDescent="0.2">
      <c r="A177" s="181" t="s">
        <v>104</v>
      </c>
      <c r="B177" s="190">
        <v>1.75</v>
      </c>
    </row>
    <row r="178" spans="1:2" s="155" customFormat="1" ht="18" customHeight="1" x14ac:dyDescent="0.2">
      <c r="A178" s="181" t="s">
        <v>104</v>
      </c>
      <c r="B178" s="190">
        <v>1.76</v>
      </c>
    </row>
    <row r="179" spans="1:2" s="155" customFormat="1" ht="18" customHeight="1" x14ac:dyDescent="0.2">
      <c r="A179" s="181" t="s">
        <v>104</v>
      </c>
      <c r="B179" s="190">
        <v>1.77</v>
      </c>
    </row>
    <row r="180" spans="1:2" s="155" customFormat="1" ht="18" customHeight="1" x14ac:dyDescent="0.2">
      <c r="A180" s="181" t="s">
        <v>104</v>
      </c>
      <c r="B180" s="190">
        <v>1.78</v>
      </c>
    </row>
    <row r="181" spans="1:2" s="155" customFormat="1" ht="18" customHeight="1" x14ac:dyDescent="0.2">
      <c r="A181" s="181" t="s">
        <v>104</v>
      </c>
      <c r="B181" s="190">
        <v>1.79</v>
      </c>
    </row>
    <row r="182" spans="1:2" s="155" customFormat="1" ht="18" customHeight="1" x14ac:dyDescent="0.2">
      <c r="A182" s="181" t="s">
        <v>104</v>
      </c>
      <c r="B182" s="190">
        <v>1.8</v>
      </c>
    </row>
    <row r="183" spans="1:2" s="155" customFormat="1" ht="18" customHeight="1" x14ac:dyDescent="0.2">
      <c r="A183" s="181" t="s">
        <v>104</v>
      </c>
      <c r="B183" s="190">
        <v>1.81</v>
      </c>
    </row>
    <row r="184" spans="1:2" s="155" customFormat="1" ht="18" customHeight="1" x14ac:dyDescent="0.2">
      <c r="A184" s="181" t="s">
        <v>104</v>
      </c>
      <c r="B184" s="190">
        <v>1.82</v>
      </c>
    </row>
    <row r="185" spans="1:2" s="155" customFormat="1" ht="18" customHeight="1" x14ac:dyDescent="0.2">
      <c r="A185" s="181" t="s">
        <v>104</v>
      </c>
      <c r="B185" s="190">
        <v>1.83</v>
      </c>
    </row>
    <row r="186" spans="1:2" s="155" customFormat="1" ht="18" customHeight="1" x14ac:dyDescent="0.2">
      <c r="A186" s="181" t="s">
        <v>104</v>
      </c>
      <c r="B186" s="190">
        <v>1.84</v>
      </c>
    </row>
    <row r="187" spans="1:2" s="155" customFormat="1" ht="18" customHeight="1" x14ac:dyDescent="0.2">
      <c r="A187" s="181" t="s">
        <v>104</v>
      </c>
      <c r="B187" s="190">
        <v>1.85</v>
      </c>
    </row>
    <row r="188" spans="1:2" s="155" customFormat="1" ht="18" customHeight="1" x14ac:dyDescent="0.2">
      <c r="A188" s="181" t="s">
        <v>104</v>
      </c>
      <c r="B188" s="190">
        <v>1.86</v>
      </c>
    </row>
    <row r="189" spans="1:2" s="155" customFormat="1" ht="18" customHeight="1" x14ac:dyDescent="0.2">
      <c r="A189" s="181" t="s">
        <v>104</v>
      </c>
      <c r="B189" s="190">
        <v>1.87</v>
      </c>
    </row>
    <row r="190" spans="1:2" s="155" customFormat="1" ht="18" customHeight="1" x14ac:dyDescent="0.2">
      <c r="A190" s="181" t="s">
        <v>104</v>
      </c>
      <c r="B190" s="190">
        <v>1.88</v>
      </c>
    </row>
    <row r="191" spans="1:2" s="155" customFormat="1" ht="18" customHeight="1" x14ac:dyDescent="0.2">
      <c r="A191" s="181" t="s">
        <v>104</v>
      </c>
      <c r="B191" s="190">
        <v>1.89</v>
      </c>
    </row>
    <row r="192" spans="1:2" s="155" customFormat="1" ht="18" customHeight="1" x14ac:dyDescent="0.2">
      <c r="A192" s="181" t="s">
        <v>104</v>
      </c>
      <c r="B192" s="190">
        <v>1.9</v>
      </c>
    </row>
    <row r="193" spans="1:2" s="155" customFormat="1" ht="18" customHeight="1" x14ac:dyDescent="0.2">
      <c r="A193" s="181" t="s">
        <v>104</v>
      </c>
      <c r="B193" s="190">
        <v>1.91</v>
      </c>
    </row>
    <row r="194" spans="1:2" s="155" customFormat="1" ht="18" customHeight="1" x14ac:dyDescent="0.2">
      <c r="A194" s="181" t="s">
        <v>104</v>
      </c>
      <c r="B194" s="190">
        <v>1.92</v>
      </c>
    </row>
    <row r="195" spans="1:2" s="155" customFormat="1" ht="18" customHeight="1" x14ac:dyDescent="0.2">
      <c r="A195" s="181" t="s">
        <v>104</v>
      </c>
      <c r="B195" s="190">
        <v>1.93</v>
      </c>
    </row>
    <row r="196" spans="1:2" s="155" customFormat="1" ht="18" customHeight="1" x14ac:dyDescent="0.2">
      <c r="A196" s="181" t="s">
        <v>104</v>
      </c>
      <c r="B196" s="190">
        <v>1.94</v>
      </c>
    </row>
    <row r="197" spans="1:2" s="155" customFormat="1" ht="18" customHeight="1" x14ac:dyDescent="0.2">
      <c r="A197" s="181" t="s">
        <v>104</v>
      </c>
      <c r="B197" s="190">
        <v>1.95</v>
      </c>
    </row>
    <row r="198" spans="1:2" s="155" customFormat="1" ht="18" customHeight="1" x14ac:dyDescent="0.2">
      <c r="A198" s="181" t="s">
        <v>104</v>
      </c>
      <c r="B198" s="190">
        <v>1.96</v>
      </c>
    </row>
    <row r="199" spans="1:2" s="155" customFormat="1" ht="18" customHeight="1" x14ac:dyDescent="0.2">
      <c r="A199" s="181" t="s">
        <v>104</v>
      </c>
      <c r="B199" s="190">
        <v>1.97</v>
      </c>
    </row>
    <row r="200" spans="1:2" s="155" customFormat="1" ht="18" customHeight="1" x14ac:dyDescent="0.2">
      <c r="A200" s="181" t="s">
        <v>104</v>
      </c>
      <c r="B200" s="190">
        <v>1.98</v>
      </c>
    </row>
    <row r="201" spans="1:2" s="155" customFormat="1" ht="18" customHeight="1" x14ac:dyDescent="0.2">
      <c r="A201" s="181" t="s">
        <v>104</v>
      </c>
      <c r="B201" s="190">
        <v>1.99</v>
      </c>
    </row>
    <row r="202" spans="1:2" s="155" customFormat="1" ht="18" customHeight="1" x14ac:dyDescent="0.2">
      <c r="A202" s="181" t="s">
        <v>104</v>
      </c>
      <c r="B202" s="190">
        <v>2</v>
      </c>
    </row>
    <row r="203" spans="1:2" s="155" customFormat="1" ht="18" customHeight="1" x14ac:dyDescent="0.2">
      <c r="A203" s="181" t="s">
        <v>104</v>
      </c>
      <c r="B203" s="190">
        <v>2.0099999999999998</v>
      </c>
    </row>
    <row r="204" spans="1:2" s="155" customFormat="1" ht="18" customHeight="1" x14ac:dyDescent="0.2">
      <c r="A204" s="181" t="s">
        <v>104</v>
      </c>
      <c r="B204" s="190">
        <v>2.02</v>
      </c>
    </row>
    <row r="205" spans="1:2" s="155" customFormat="1" ht="18" customHeight="1" x14ac:dyDescent="0.2">
      <c r="A205" s="181" t="s">
        <v>104</v>
      </c>
      <c r="B205" s="190">
        <v>2.0299999999999998</v>
      </c>
    </row>
    <row r="206" spans="1:2" s="155" customFormat="1" ht="18" customHeight="1" x14ac:dyDescent="0.2">
      <c r="A206" s="181" t="s">
        <v>104</v>
      </c>
      <c r="B206" s="190">
        <v>2.04</v>
      </c>
    </row>
    <row r="207" spans="1:2" s="155" customFormat="1" ht="18" customHeight="1" x14ac:dyDescent="0.2">
      <c r="A207" s="181" t="s">
        <v>104</v>
      </c>
      <c r="B207" s="190">
        <v>2.0499999999999998</v>
      </c>
    </row>
    <row r="208" spans="1:2" s="155" customFormat="1" ht="18" customHeight="1" x14ac:dyDescent="0.2">
      <c r="A208" s="181" t="s">
        <v>104</v>
      </c>
      <c r="B208" s="190">
        <v>2.06</v>
      </c>
    </row>
    <row r="209" spans="1:2" s="155" customFormat="1" ht="18" customHeight="1" x14ac:dyDescent="0.2">
      <c r="A209" s="181" t="s">
        <v>104</v>
      </c>
      <c r="B209" s="190">
        <v>2.0699999999999998</v>
      </c>
    </row>
    <row r="210" spans="1:2" s="155" customFormat="1" ht="18" customHeight="1" x14ac:dyDescent="0.2">
      <c r="A210" s="181" t="s">
        <v>104</v>
      </c>
      <c r="B210" s="190">
        <v>2.08</v>
      </c>
    </row>
    <row r="211" spans="1:2" s="155" customFormat="1" ht="18" customHeight="1" x14ac:dyDescent="0.2">
      <c r="A211" s="181" t="s">
        <v>104</v>
      </c>
      <c r="B211" s="190">
        <v>2.09</v>
      </c>
    </row>
    <row r="212" spans="1:2" s="155" customFormat="1" ht="18" customHeight="1" x14ac:dyDescent="0.2">
      <c r="A212" s="181" t="s">
        <v>104</v>
      </c>
      <c r="B212" s="190">
        <v>2.1</v>
      </c>
    </row>
    <row r="213" spans="1:2" s="155" customFormat="1" ht="18" customHeight="1" x14ac:dyDescent="0.2">
      <c r="A213" s="181" t="s">
        <v>104</v>
      </c>
      <c r="B213" s="190">
        <v>2.11</v>
      </c>
    </row>
    <row r="214" spans="1:2" s="155" customFormat="1" ht="18" customHeight="1" x14ac:dyDescent="0.2">
      <c r="A214" s="181" t="s">
        <v>104</v>
      </c>
      <c r="B214" s="190">
        <v>2.12</v>
      </c>
    </row>
    <row r="215" spans="1:2" s="155" customFormat="1" ht="18" customHeight="1" x14ac:dyDescent="0.2">
      <c r="A215" s="181" t="s">
        <v>104</v>
      </c>
      <c r="B215" s="190">
        <v>2.13</v>
      </c>
    </row>
    <row r="216" spans="1:2" s="155" customFormat="1" ht="18" customHeight="1" x14ac:dyDescent="0.2">
      <c r="A216" s="181" t="s">
        <v>104</v>
      </c>
      <c r="B216" s="190">
        <v>2.14</v>
      </c>
    </row>
    <row r="217" spans="1:2" s="155" customFormat="1" ht="18" customHeight="1" x14ac:dyDescent="0.2">
      <c r="A217" s="181" t="s">
        <v>104</v>
      </c>
      <c r="B217" s="190">
        <v>2.15</v>
      </c>
    </row>
    <row r="218" spans="1:2" s="155" customFormat="1" ht="18" customHeight="1" x14ac:dyDescent="0.2">
      <c r="A218" s="181" t="s">
        <v>104</v>
      </c>
      <c r="B218" s="190">
        <v>2.16</v>
      </c>
    </row>
    <row r="219" spans="1:2" s="155" customFormat="1" ht="18" customHeight="1" x14ac:dyDescent="0.2">
      <c r="A219" s="181" t="s">
        <v>104</v>
      </c>
      <c r="B219" s="190">
        <v>2.17</v>
      </c>
    </row>
    <row r="220" spans="1:2" s="155" customFormat="1" ht="18" customHeight="1" x14ac:dyDescent="0.2">
      <c r="A220" s="181" t="s">
        <v>104</v>
      </c>
      <c r="B220" s="190">
        <v>2.1800000000000002</v>
      </c>
    </row>
    <row r="221" spans="1:2" s="155" customFormat="1" ht="18" customHeight="1" x14ac:dyDescent="0.2">
      <c r="A221" s="181" t="s">
        <v>104</v>
      </c>
      <c r="B221" s="190">
        <v>2.19</v>
      </c>
    </row>
    <row r="222" spans="1:2" s="155" customFormat="1" ht="18" customHeight="1" x14ac:dyDescent="0.2">
      <c r="A222" s="181" t="s">
        <v>104</v>
      </c>
      <c r="B222" s="190">
        <v>2.2000000000000002</v>
      </c>
    </row>
    <row r="223" spans="1:2" s="155" customFormat="1" ht="18" customHeight="1" x14ac:dyDescent="0.2">
      <c r="A223" s="181" t="s">
        <v>104</v>
      </c>
      <c r="B223" s="190">
        <v>2.21</v>
      </c>
    </row>
    <row r="224" spans="1:2" s="155" customFormat="1" ht="18" customHeight="1" x14ac:dyDescent="0.2">
      <c r="A224" s="181" t="s">
        <v>104</v>
      </c>
      <c r="B224" s="190">
        <v>2.2200000000000002</v>
      </c>
    </row>
    <row r="225" spans="1:2" s="155" customFormat="1" ht="18" customHeight="1" x14ac:dyDescent="0.2">
      <c r="A225" s="181" t="s">
        <v>104</v>
      </c>
      <c r="B225" s="190">
        <v>2.23</v>
      </c>
    </row>
    <row r="226" spans="1:2" s="155" customFormat="1" ht="18" customHeight="1" x14ac:dyDescent="0.2">
      <c r="A226" s="181" t="s">
        <v>104</v>
      </c>
      <c r="B226" s="190">
        <v>2.2400000000000002</v>
      </c>
    </row>
    <row r="227" spans="1:2" s="155" customFormat="1" ht="18" customHeight="1" x14ac:dyDescent="0.2">
      <c r="A227" s="181" t="s">
        <v>104</v>
      </c>
      <c r="B227" s="190">
        <v>2.25</v>
      </c>
    </row>
    <row r="228" spans="1:2" s="155" customFormat="1" ht="18" customHeight="1" x14ac:dyDescent="0.2">
      <c r="A228" s="181" t="s">
        <v>104</v>
      </c>
      <c r="B228" s="190">
        <v>2.2599999999999998</v>
      </c>
    </row>
    <row r="229" spans="1:2" s="155" customFormat="1" ht="18" customHeight="1" x14ac:dyDescent="0.2">
      <c r="A229" s="181" t="s">
        <v>104</v>
      </c>
      <c r="B229" s="190">
        <v>2.27</v>
      </c>
    </row>
    <row r="230" spans="1:2" s="155" customFormat="1" ht="18" customHeight="1" x14ac:dyDescent="0.2">
      <c r="A230" s="181" t="s">
        <v>104</v>
      </c>
      <c r="B230" s="190">
        <v>2.2799999999999998</v>
      </c>
    </row>
    <row r="231" spans="1:2" s="155" customFormat="1" ht="18" customHeight="1" x14ac:dyDescent="0.2">
      <c r="A231" s="181" t="s">
        <v>104</v>
      </c>
      <c r="B231" s="190">
        <v>2.29</v>
      </c>
    </row>
    <row r="232" spans="1:2" s="155" customFormat="1" ht="18" customHeight="1" x14ac:dyDescent="0.2">
      <c r="A232" s="181" t="s">
        <v>104</v>
      </c>
      <c r="B232" s="190">
        <v>2.2999999999999998</v>
      </c>
    </row>
    <row r="233" spans="1:2" s="155" customFormat="1" ht="18" customHeight="1" x14ac:dyDescent="0.2">
      <c r="A233" s="181" t="s">
        <v>104</v>
      </c>
      <c r="B233" s="190">
        <v>2.31</v>
      </c>
    </row>
    <row r="234" spans="1:2" s="155" customFormat="1" ht="18" customHeight="1" x14ac:dyDescent="0.2">
      <c r="A234" s="181" t="s">
        <v>104</v>
      </c>
      <c r="B234" s="190">
        <v>2.3199999999999998</v>
      </c>
    </row>
    <row r="235" spans="1:2" s="155" customFormat="1" ht="18" customHeight="1" x14ac:dyDescent="0.2">
      <c r="A235" s="181" t="s">
        <v>104</v>
      </c>
      <c r="B235" s="190">
        <v>2.33</v>
      </c>
    </row>
    <row r="236" spans="1:2" s="155" customFormat="1" ht="18" customHeight="1" x14ac:dyDescent="0.2">
      <c r="A236" s="181" t="s">
        <v>104</v>
      </c>
      <c r="B236" s="190">
        <v>2.34</v>
      </c>
    </row>
    <row r="237" spans="1:2" s="155" customFormat="1" ht="18" customHeight="1" x14ac:dyDescent="0.2">
      <c r="A237" s="181" t="s">
        <v>104</v>
      </c>
      <c r="B237" s="190">
        <v>2.35</v>
      </c>
    </row>
    <row r="238" spans="1:2" s="155" customFormat="1" ht="18" customHeight="1" x14ac:dyDescent="0.2">
      <c r="A238" s="181" t="s">
        <v>104</v>
      </c>
      <c r="B238" s="190">
        <v>2.36</v>
      </c>
    </row>
    <row r="239" spans="1:2" s="155" customFormat="1" ht="18" customHeight="1" x14ac:dyDescent="0.2">
      <c r="A239" s="181" t="s">
        <v>104</v>
      </c>
      <c r="B239" s="190">
        <v>2.37</v>
      </c>
    </row>
    <row r="240" spans="1:2" s="155" customFormat="1" ht="18" customHeight="1" x14ac:dyDescent="0.2">
      <c r="A240" s="181" t="s">
        <v>104</v>
      </c>
      <c r="B240" s="190">
        <v>2.38</v>
      </c>
    </row>
    <row r="241" spans="1:2" s="155" customFormat="1" ht="18" customHeight="1" x14ac:dyDescent="0.2">
      <c r="A241" s="181" t="s">
        <v>104</v>
      </c>
      <c r="B241" s="190">
        <v>2.39</v>
      </c>
    </row>
    <row r="242" spans="1:2" s="155" customFormat="1" ht="18" customHeight="1" x14ac:dyDescent="0.2">
      <c r="A242" s="181" t="s">
        <v>104</v>
      </c>
      <c r="B242" s="190">
        <v>2.4</v>
      </c>
    </row>
    <row r="243" spans="1:2" s="155" customFormat="1" ht="18" customHeight="1" x14ac:dyDescent="0.2">
      <c r="A243" s="181" t="s">
        <v>104</v>
      </c>
      <c r="B243" s="190">
        <v>2.41</v>
      </c>
    </row>
    <row r="244" spans="1:2" s="155" customFormat="1" ht="18" customHeight="1" x14ac:dyDescent="0.2">
      <c r="A244" s="181" t="s">
        <v>104</v>
      </c>
      <c r="B244" s="190">
        <v>2.42</v>
      </c>
    </row>
    <row r="245" spans="1:2" s="155" customFormat="1" ht="18" customHeight="1" x14ac:dyDescent="0.2">
      <c r="A245" s="181" t="s">
        <v>104</v>
      </c>
      <c r="B245" s="190">
        <v>2.4300000000000002</v>
      </c>
    </row>
    <row r="246" spans="1:2" s="155" customFormat="1" ht="18" customHeight="1" x14ac:dyDescent="0.2">
      <c r="A246" s="181" t="s">
        <v>104</v>
      </c>
      <c r="B246" s="190">
        <v>2.44</v>
      </c>
    </row>
    <row r="247" spans="1:2" s="155" customFormat="1" ht="18" customHeight="1" x14ac:dyDescent="0.2">
      <c r="A247" s="181" t="s">
        <v>103</v>
      </c>
      <c r="B247" s="190">
        <v>2.4500000000000002</v>
      </c>
    </row>
    <row r="248" spans="1:2" s="155" customFormat="1" ht="18" customHeight="1" x14ac:dyDescent="0.2">
      <c r="A248" s="181" t="s">
        <v>103</v>
      </c>
      <c r="B248" s="190">
        <v>2.46</v>
      </c>
    </row>
    <row r="249" spans="1:2" s="155" customFormat="1" ht="18" customHeight="1" x14ac:dyDescent="0.2">
      <c r="A249" s="181" t="s">
        <v>103</v>
      </c>
      <c r="B249" s="190">
        <v>2.4700000000000002</v>
      </c>
    </row>
    <row r="250" spans="1:2" s="155" customFormat="1" ht="18" customHeight="1" x14ac:dyDescent="0.2">
      <c r="A250" s="181" t="s">
        <v>103</v>
      </c>
      <c r="B250" s="190">
        <v>2.48</v>
      </c>
    </row>
    <row r="251" spans="1:2" s="155" customFormat="1" ht="18" customHeight="1" x14ac:dyDescent="0.2">
      <c r="A251" s="181" t="s">
        <v>103</v>
      </c>
      <c r="B251" s="190">
        <v>2.4900000000000002</v>
      </c>
    </row>
    <row r="252" spans="1:2" s="155" customFormat="1" ht="18" customHeight="1" x14ac:dyDescent="0.2">
      <c r="A252" s="181" t="s">
        <v>103</v>
      </c>
      <c r="B252" s="190">
        <v>2.5</v>
      </c>
    </row>
    <row r="253" spans="1:2" s="155" customFormat="1" ht="18" customHeight="1" x14ac:dyDescent="0.2">
      <c r="A253" s="181" t="s">
        <v>103</v>
      </c>
      <c r="B253" s="190">
        <v>2.5099999999999998</v>
      </c>
    </row>
    <row r="254" spans="1:2" s="155" customFormat="1" ht="18" customHeight="1" x14ac:dyDescent="0.2">
      <c r="A254" s="181" t="s">
        <v>103</v>
      </c>
      <c r="B254" s="190">
        <v>2.52</v>
      </c>
    </row>
    <row r="255" spans="1:2" s="155" customFormat="1" ht="18" customHeight="1" x14ac:dyDescent="0.2">
      <c r="A255" s="181" t="s">
        <v>103</v>
      </c>
      <c r="B255" s="190">
        <v>2.5299999999999998</v>
      </c>
    </row>
    <row r="256" spans="1:2" s="155" customFormat="1" ht="18" customHeight="1" x14ac:dyDescent="0.2">
      <c r="A256" s="181" t="s">
        <v>103</v>
      </c>
      <c r="B256" s="190">
        <v>2.54</v>
      </c>
    </row>
    <row r="257" spans="1:2" s="155" customFormat="1" ht="18" customHeight="1" x14ac:dyDescent="0.2">
      <c r="A257" s="181" t="s">
        <v>103</v>
      </c>
      <c r="B257" s="190">
        <v>2.5499999999999998</v>
      </c>
    </row>
    <row r="258" spans="1:2" s="155" customFormat="1" ht="18" customHeight="1" x14ac:dyDescent="0.2">
      <c r="A258" s="181" t="s">
        <v>103</v>
      </c>
      <c r="B258" s="190">
        <v>2.56</v>
      </c>
    </row>
    <row r="259" spans="1:2" s="155" customFormat="1" ht="18" customHeight="1" x14ac:dyDescent="0.2">
      <c r="A259" s="181" t="s">
        <v>103</v>
      </c>
      <c r="B259" s="190">
        <v>2.57</v>
      </c>
    </row>
    <row r="260" spans="1:2" s="155" customFormat="1" ht="18" customHeight="1" x14ac:dyDescent="0.2">
      <c r="A260" s="181" t="s">
        <v>103</v>
      </c>
      <c r="B260" s="190">
        <v>2.58</v>
      </c>
    </row>
    <row r="261" spans="1:2" s="155" customFormat="1" ht="18" customHeight="1" x14ac:dyDescent="0.2">
      <c r="A261" s="181" t="s">
        <v>103</v>
      </c>
      <c r="B261" s="190">
        <v>2.59</v>
      </c>
    </row>
    <row r="262" spans="1:2" s="155" customFormat="1" ht="18" customHeight="1" x14ac:dyDescent="0.2">
      <c r="A262" s="181" t="s">
        <v>103</v>
      </c>
      <c r="B262" s="190">
        <v>2.6</v>
      </c>
    </row>
    <row r="263" spans="1:2" s="155" customFormat="1" ht="18" customHeight="1" x14ac:dyDescent="0.2">
      <c r="A263" s="181" t="s">
        <v>103</v>
      </c>
      <c r="B263" s="190">
        <v>2.61</v>
      </c>
    </row>
    <row r="264" spans="1:2" s="155" customFormat="1" ht="18" customHeight="1" x14ac:dyDescent="0.2">
      <c r="A264" s="181" t="s">
        <v>103</v>
      </c>
      <c r="B264" s="190">
        <v>2.62</v>
      </c>
    </row>
    <row r="265" spans="1:2" s="155" customFormat="1" ht="18" customHeight="1" x14ac:dyDescent="0.2">
      <c r="A265" s="181" t="s">
        <v>103</v>
      </c>
      <c r="B265" s="190">
        <v>2.63</v>
      </c>
    </row>
    <row r="266" spans="1:2" s="155" customFormat="1" ht="18" customHeight="1" x14ac:dyDescent="0.2">
      <c r="A266" s="181" t="s">
        <v>103</v>
      </c>
      <c r="B266" s="190">
        <v>2.64</v>
      </c>
    </row>
    <row r="267" spans="1:2" s="155" customFormat="1" ht="18" customHeight="1" x14ac:dyDescent="0.2">
      <c r="A267" s="181" t="s">
        <v>103</v>
      </c>
      <c r="B267" s="190">
        <v>2.65</v>
      </c>
    </row>
    <row r="268" spans="1:2" s="155" customFormat="1" ht="18" customHeight="1" x14ac:dyDescent="0.2">
      <c r="A268" s="181" t="s">
        <v>103</v>
      </c>
      <c r="B268" s="190">
        <v>2.66</v>
      </c>
    </row>
    <row r="269" spans="1:2" s="155" customFormat="1" ht="18" customHeight="1" x14ac:dyDescent="0.2">
      <c r="A269" s="181" t="s">
        <v>103</v>
      </c>
      <c r="B269" s="190">
        <v>2.67</v>
      </c>
    </row>
    <row r="270" spans="1:2" s="155" customFormat="1" ht="18" customHeight="1" x14ac:dyDescent="0.2">
      <c r="A270" s="181" t="s">
        <v>103</v>
      </c>
      <c r="B270" s="190">
        <v>2.68</v>
      </c>
    </row>
    <row r="271" spans="1:2" s="155" customFormat="1" ht="18" customHeight="1" x14ac:dyDescent="0.2">
      <c r="A271" s="181" t="s">
        <v>103</v>
      </c>
      <c r="B271" s="190">
        <v>2.69</v>
      </c>
    </row>
    <row r="272" spans="1:2" s="155" customFormat="1" ht="18" customHeight="1" x14ac:dyDescent="0.2">
      <c r="A272" s="181" t="s">
        <v>103</v>
      </c>
      <c r="B272" s="190">
        <v>2.7</v>
      </c>
    </row>
    <row r="273" spans="1:2" s="155" customFormat="1" ht="18" customHeight="1" x14ac:dyDescent="0.2">
      <c r="A273" s="181" t="s">
        <v>103</v>
      </c>
      <c r="B273" s="190">
        <v>2.71</v>
      </c>
    </row>
    <row r="274" spans="1:2" s="155" customFormat="1" ht="18" customHeight="1" x14ac:dyDescent="0.2">
      <c r="A274" s="181" t="s">
        <v>103</v>
      </c>
      <c r="B274" s="190">
        <v>2.72</v>
      </c>
    </row>
    <row r="275" spans="1:2" s="155" customFormat="1" ht="18" customHeight="1" x14ac:dyDescent="0.2">
      <c r="A275" s="181" t="s">
        <v>103</v>
      </c>
      <c r="B275" s="190">
        <v>2.73</v>
      </c>
    </row>
    <row r="276" spans="1:2" s="155" customFormat="1" ht="18" customHeight="1" x14ac:dyDescent="0.2">
      <c r="A276" s="181" t="s">
        <v>103</v>
      </c>
      <c r="B276" s="190">
        <v>2.74</v>
      </c>
    </row>
    <row r="277" spans="1:2" s="155" customFormat="1" ht="18" customHeight="1" x14ac:dyDescent="0.2">
      <c r="A277" s="181" t="s">
        <v>103</v>
      </c>
      <c r="B277" s="190">
        <v>2.75</v>
      </c>
    </row>
    <row r="278" spans="1:2" s="155" customFormat="1" ht="18" customHeight="1" x14ac:dyDescent="0.2">
      <c r="A278" s="181" t="s">
        <v>103</v>
      </c>
      <c r="B278" s="190">
        <v>2.76</v>
      </c>
    </row>
    <row r="279" spans="1:2" s="155" customFormat="1" ht="18" customHeight="1" x14ac:dyDescent="0.2">
      <c r="A279" s="181" t="s">
        <v>103</v>
      </c>
      <c r="B279" s="190">
        <v>2.77</v>
      </c>
    </row>
    <row r="280" spans="1:2" s="155" customFormat="1" ht="18" customHeight="1" x14ac:dyDescent="0.2">
      <c r="A280" s="181" t="s">
        <v>103</v>
      </c>
      <c r="B280" s="190">
        <v>2.78</v>
      </c>
    </row>
    <row r="281" spans="1:2" s="155" customFormat="1" ht="18" customHeight="1" x14ac:dyDescent="0.2">
      <c r="A281" s="181" t="s">
        <v>103</v>
      </c>
      <c r="B281" s="190">
        <v>2.79</v>
      </c>
    </row>
    <row r="282" spans="1:2" s="155" customFormat="1" ht="18" customHeight="1" x14ac:dyDescent="0.2">
      <c r="A282" s="181" t="s">
        <v>103</v>
      </c>
      <c r="B282" s="190">
        <v>2.8</v>
      </c>
    </row>
    <row r="283" spans="1:2" s="155" customFormat="1" ht="18" customHeight="1" x14ac:dyDescent="0.2">
      <c r="A283" s="181" t="s">
        <v>103</v>
      </c>
      <c r="B283" s="190">
        <v>2.81</v>
      </c>
    </row>
    <row r="284" spans="1:2" s="155" customFormat="1" ht="18" customHeight="1" x14ac:dyDescent="0.2">
      <c r="A284" s="181" t="s">
        <v>103</v>
      </c>
      <c r="B284" s="190">
        <v>2.82</v>
      </c>
    </row>
    <row r="285" spans="1:2" s="155" customFormat="1" ht="18" customHeight="1" x14ac:dyDescent="0.2">
      <c r="A285" s="181" t="s">
        <v>103</v>
      </c>
      <c r="B285" s="190">
        <v>2.83</v>
      </c>
    </row>
    <row r="286" spans="1:2" s="155" customFormat="1" ht="18" customHeight="1" x14ac:dyDescent="0.2">
      <c r="A286" s="181" t="s">
        <v>103</v>
      </c>
      <c r="B286" s="190">
        <v>2.84</v>
      </c>
    </row>
    <row r="287" spans="1:2" s="155" customFormat="1" ht="18" customHeight="1" x14ac:dyDescent="0.2">
      <c r="A287" s="181" t="s">
        <v>103</v>
      </c>
      <c r="B287" s="190">
        <v>2.85</v>
      </c>
    </row>
    <row r="288" spans="1:2" s="155" customFormat="1" ht="18" customHeight="1" x14ac:dyDescent="0.2">
      <c r="A288" s="181" t="s">
        <v>103</v>
      </c>
      <c r="B288" s="190">
        <v>2.86</v>
      </c>
    </row>
    <row r="289" spans="1:2" s="155" customFormat="1" ht="18" customHeight="1" x14ac:dyDescent="0.2">
      <c r="A289" s="181" t="s">
        <v>103</v>
      </c>
      <c r="B289" s="190">
        <v>2.87</v>
      </c>
    </row>
    <row r="290" spans="1:2" s="155" customFormat="1" ht="18" customHeight="1" x14ac:dyDescent="0.2">
      <c r="A290" s="181" t="s">
        <v>103</v>
      </c>
      <c r="B290" s="190">
        <v>2.88</v>
      </c>
    </row>
    <row r="291" spans="1:2" s="155" customFormat="1" ht="18" customHeight="1" x14ac:dyDescent="0.2">
      <c r="A291" s="181" t="s">
        <v>103</v>
      </c>
      <c r="B291" s="190">
        <v>2.89</v>
      </c>
    </row>
    <row r="292" spans="1:2" s="155" customFormat="1" ht="18" customHeight="1" x14ac:dyDescent="0.2">
      <c r="A292" s="181" t="s">
        <v>103</v>
      </c>
      <c r="B292" s="190">
        <v>2.9</v>
      </c>
    </row>
    <row r="293" spans="1:2" s="155" customFormat="1" ht="18" customHeight="1" x14ac:dyDescent="0.2">
      <c r="A293" s="181" t="s">
        <v>103</v>
      </c>
      <c r="B293" s="190">
        <v>2.91</v>
      </c>
    </row>
    <row r="294" spans="1:2" s="155" customFormat="1" ht="18" customHeight="1" x14ac:dyDescent="0.2">
      <c r="A294" s="181" t="s">
        <v>103</v>
      </c>
      <c r="B294" s="190">
        <v>2.92</v>
      </c>
    </row>
    <row r="295" spans="1:2" s="155" customFormat="1" ht="18" customHeight="1" x14ac:dyDescent="0.2">
      <c r="A295" s="181" t="s">
        <v>103</v>
      </c>
      <c r="B295" s="190">
        <v>2.93</v>
      </c>
    </row>
    <row r="296" spans="1:2" s="155" customFormat="1" ht="18" customHeight="1" x14ac:dyDescent="0.2">
      <c r="A296" s="181" t="s">
        <v>103</v>
      </c>
      <c r="B296" s="190">
        <v>2.94</v>
      </c>
    </row>
    <row r="297" spans="1:2" s="155" customFormat="1" ht="18" customHeight="1" x14ac:dyDescent="0.2">
      <c r="A297" s="181" t="s">
        <v>103</v>
      </c>
      <c r="B297" s="190">
        <v>2.95</v>
      </c>
    </row>
    <row r="298" spans="1:2" s="155" customFormat="1" ht="18" customHeight="1" x14ac:dyDescent="0.2">
      <c r="A298" s="181" t="s">
        <v>103</v>
      </c>
      <c r="B298" s="190">
        <v>2.96</v>
      </c>
    </row>
    <row r="299" spans="1:2" s="155" customFormat="1" ht="18" customHeight="1" x14ac:dyDescent="0.2">
      <c r="A299" s="181" t="s">
        <v>103</v>
      </c>
      <c r="B299" s="190">
        <v>2.97</v>
      </c>
    </row>
    <row r="300" spans="1:2" s="155" customFormat="1" ht="18" customHeight="1" x14ac:dyDescent="0.2">
      <c r="A300" s="181" t="s">
        <v>103</v>
      </c>
      <c r="B300" s="190">
        <v>2.98</v>
      </c>
    </row>
    <row r="301" spans="1:2" s="155" customFormat="1" ht="18" customHeight="1" x14ac:dyDescent="0.2">
      <c r="A301" s="181" t="s">
        <v>103</v>
      </c>
      <c r="B301" s="190">
        <v>2.99</v>
      </c>
    </row>
    <row r="302" spans="1:2" s="155" customFormat="1" ht="18" customHeight="1" x14ac:dyDescent="0.2">
      <c r="A302" s="181" t="s">
        <v>103</v>
      </c>
      <c r="B302" s="190">
        <v>3</v>
      </c>
    </row>
    <row r="303" spans="1:2" s="155" customFormat="1" ht="18" customHeight="1" x14ac:dyDescent="0.2">
      <c r="A303" s="181" t="s">
        <v>103</v>
      </c>
      <c r="B303" s="190">
        <v>3.01</v>
      </c>
    </row>
    <row r="304" spans="1:2" s="155" customFormat="1" ht="18" customHeight="1" x14ac:dyDescent="0.2">
      <c r="A304" s="181" t="s">
        <v>103</v>
      </c>
      <c r="B304" s="190">
        <v>3.02</v>
      </c>
    </row>
    <row r="305" spans="1:2" s="155" customFormat="1" ht="18" customHeight="1" x14ac:dyDescent="0.2">
      <c r="A305" s="181" t="s">
        <v>103</v>
      </c>
      <c r="B305" s="190">
        <v>3.03</v>
      </c>
    </row>
    <row r="306" spans="1:2" s="155" customFormat="1" ht="18" customHeight="1" x14ac:dyDescent="0.2">
      <c r="A306" s="181" t="s">
        <v>103</v>
      </c>
      <c r="B306" s="190">
        <v>3.04</v>
      </c>
    </row>
    <row r="307" spans="1:2" s="155" customFormat="1" ht="18" customHeight="1" x14ac:dyDescent="0.2">
      <c r="A307" s="181" t="s">
        <v>103</v>
      </c>
      <c r="B307" s="190">
        <v>3.05</v>
      </c>
    </row>
    <row r="308" spans="1:2" s="155" customFormat="1" ht="18" customHeight="1" x14ac:dyDescent="0.2">
      <c r="A308" s="181" t="s">
        <v>103</v>
      </c>
      <c r="B308" s="190">
        <v>3.06</v>
      </c>
    </row>
    <row r="309" spans="1:2" s="155" customFormat="1" ht="18" customHeight="1" x14ac:dyDescent="0.2">
      <c r="A309" s="181" t="s">
        <v>103</v>
      </c>
      <c r="B309" s="190">
        <v>3.07</v>
      </c>
    </row>
    <row r="310" spans="1:2" s="155" customFormat="1" ht="18" customHeight="1" x14ac:dyDescent="0.2">
      <c r="A310" s="181" t="s">
        <v>103</v>
      </c>
      <c r="B310" s="190">
        <v>3.08</v>
      </c>
    </row>
    <row r="311" spans="1:2" s="155" customFormat="1" ht="18" customHeight="1" x14ac:dyDescent="0.2">
      <c r="A311" s="181" t="s">
        <v>103</v>
      </c>
      <c r="B311" s="190">
        <v>3.09</v>
      </c>
    </row>
    <row r="312" spans="1:2" s="155" customFormat="1" ht="18" customHeight="1" x14ac:dyDescent="0.2">
      <c r="A312" s="181" t="s">
        <v>103</v>
      </c>
      <c r="B312" s="190">
        <v>3.1</v>
      </c>
    </row>
    <row r="313" spans="1:2" s="155" customFormat="1" ht="18" customHeight="1" x14ac:dyDescent="0.2">
      <c r="A313" s="181" t="s">
        <v>103</v>
      </c>
      <c r="B313" s="190">
        <v>3.11</v>
      </c>
    </row>
    <row r="314" spans="1:2" s="155" customFormat="1" ht="18" customHeight="1" x14ac:dyDescent="0.2">
      <c r="A314" s="181" t="s">
        <v>103</v>
      </c>
      <c r="B314" s="190">
        <v>3.12</v>
      </c>
    </row>
    <row r="315" spans="1:2" s="155" customFormat="1" ht="18" customHeight="1" x14ac:dyDescent="0.2">
      <c r="A315" s="181" t="s">
        <v>103</v>
      </c>
      <c r="B315" s="190">
        <v>3.13</v>
      </c>
    </row>
    <row r="316" spans="1:2" s="155" customFormat="1" ht="18" customHeight="1" x14ac:dyDescent="0.2">
      <c r="A316" s="181" t="s">
        <v>103</v>
      </c>
      <c r="B316" s="190">
        <v>3.14</v>
      </c>
    </row>
    <row r="317" spans="1:2" s="155" customFormat="1" ht="18" customHeight="1" x14ac:dyDescent="0.2">
      <c r="A317" s="181" t="s">
        <v>103</v>
      </c>
      <c r="B317" s="190">
        <v>3.15</v>
      </c>
    </row>
    <row r="318" spans="1:2" s="155" customFormat="1" ht="18" customHeight="1" x14ac:dyDescent="0.2">
      <c r="A318" s="181" t="s">
        <v>103</v>
      </c>
      <c r="B318" s="190">
        <v>3.16</v>
      </c>
    </row>
    <row r="319" spans="1:2" s="155" customFormat="1" ht="18" customHeight="1" x14ac:dyDescent="0.2">
      <c r="A319" s="181" t="s">
        <v>103</v>
      </c>
      <c r="B319" s="190">
        <v>3.17</v>
      </c>
    </row>
    <row r="320" spans="1:2" s="155" customFormat="1" ht="18" customHeight="1" x14ac:dyDescent="0.2">
      <c r="A320" s="181" t="s">
        <v>103</v>
      </c>
      <c r="B320" s="190">
        <v>3.18</v>
      </c>
    </row>
    <row r="321" spans="1:2" s="155" customFormat="1" ht="18" customHeight="1" x14ac:dyDescent="0.2">
      <c r="A321" s="181" t="s">
        <v>103</v>
      </c>
      <c r="B321" s="190">
        <v>3.19</v>
      </c>
    </row>
    <row r="322" spans="1:2" s="155" customFormat="1" ht="18" customHeight="1" x14ac:dyDescent="0.2">
      <c r="A322" s="181" t="s">
        <v>103</v>
      </c>
      <c r="B322" s="190">
        <v>3.2</v>
      </c>
    </row>
    <row r="323" spans="1:2" s="155" customFormat="1" ht="18" customHeight="1" x14ac:dyDescent="0.2">
      <c r="A323" s="181" t="s">
        <v>103</v>
      </c>
      <c r="B323" s="190">
        <v>3.21</v>
      </c>
    </row>
    <row r="324" spans="1:2" s="155" customFormat="1" ht="18" customHeight="1" x14ac:dyDescent="0.2">
      <c r="A324" s="181" t="s">
        <v>103</v>
      </c>
      <c r="B324" s="190">
        <v>3.22</v>
      </c>
    </row>
    <row r="325" spans="1:2" s="155" customFormat="1" ht="18" customHeight="1" x14ac:dyDescent="0.2">
      <c r="A325" s="181" t="s">
        <v>103</v>
      </c>
      <c r="B325" s="190">
        <v>3.23</v>
      </c>
    </row>
    <row r="326" spans="1:2" s="155" customFormat="1" ht="18" customHeight="1" x14ac:dyDescent="0.2">
      <c r="A326" s="181" t="s">
        <v>103</v>
      </c>
      <c r="B326" s="190">
        <v>3.24</v>
      </c>
    </row>
    <row r="327" spans="1:2" s="155" customFormat="1" ht="18" customHeight="1" x14ac:dyDescent="0.2">
      <c r="A327" s="181" t="s">
        <v>103</v>
      </c>
      <c r="B327" s="190">
        <v>3.25</v>
      </c>
    </row>
    <row r="328" spans="1:2" s="155" customFormat="1" ht="18" customHeight="1" x14ac:dyDescent="0.2">
      <c r="A328" s="181" t="s">
        <v>103</v>
      </c>
      <c r="B328" s="190">
        <v>3.26</v>
      </c>
    </row>
    <row r="329" spans="1:2" s="155" customFormat="1" ht="18" customHeight="1" x14ac:dyDescent="0.2">
      <c r="A329" s="181" t="s">
        <v>103</v>
      </c>
      <c r="B329" s="190">
        <v>3.27</v>
      </c>
    </row>
    <row r="330" spans="1:2" s="155" customFormat="1" ht="18" customHeight="1" x14ac:dyDescent="0.2">
      <c r="A330" s="181" t="s">
        <v>103</v>
      </c>
      <c r="B330" s="190">
        <v>3.28</v>
      </c>
    </row>
    <row r="331" spans="1:2" s="155" customFormat="1" ht="18" customHeight="1" x14ac:dyDescent="0.2">
      <c r="A331" s="181" t="s">
        <v>103</v>
      </c>
      <c r="B331" s="190">
        <v>3.29</v>
      </c>
    </row>
    <row r="332" spans="1:2" s="155" customFormat="1" ht="18" customHeight="1" x14ac:dyDescent="0.2">
      <c r="A332" s="181" t="s">
        <v>103</v>
      </c>
      <c r="B332" s="190">
        <v>3.3</v>
      </c>
    </row>
    <row r="333" spans="1:2" s="155" customFormat="1" ht="18" customHeight="1" x14ac:dyDescent="0.2">
      <c r="A333" s="181" t="s">
        <v>103</v>
      </c>
      <c r="B333" s="190">
        <v>3.31</v>
      </c>
    </row>
    <row r="334" spans="1:2" s="155" customFormat="1" ht="18" customHeight="1" x14ac:dyDescent="0.2">
      <c r="A334" s="181" t="s">
        <v>103</v>
      </c>
      <c r="B334" s="190">
        <v>3.32</v>
      </c>
    </row>
    <row r="335" spans="1:2" s="155" customFormat="1" ht="18" customHeight="1" x14ac:dyDescent="0.2">
      <c r="A335" s="181" t="s">
        <v>103</v>
      </c>
      <c r="B335" s="190">
        <v>3.33</v>
      </c>
    </row>
    <row r="336" spans="1:2" s="155" customFormat="1" ht="18" customHeight="1" x14ac:dyDescent="0.2">
      <c r="A336" s="181" t="s">
        <v>103</v>
      </c>
      <c r="B336" s="190">
        <v>3.34</v>
      </c>
    </row>
    <row r="337" spans="1:2" s="155" customFormat="1" ht="18" customHeight="1" x14ac:dyDescent="0.2">
      <c r="A337" s="181" t="s">
        <v>103</v>
      </c>
      <c r="B337" s="190">
        <v>3.35</v>
      </c>
    </row>
    <row r="338" spans="1:2" s="155" customFormat="1" ht="18" customHeight="1" x14ac:dyDescent="0.2">
      <c r="A338" s="181" t="s">
        <v>103</v>
      </c>
      <c r="B338" s="190">
        <v>3.36</v>
      </c>
    </row>
    <row r="339" spans="1:2" s="155" customFormat="1" ht="18" customHeight="1" x14ac:dyDescent="0.2">
      <c r="A339" s="181" t="s">
        <v>103</v>
      </c>
      <c r="B339" s="190">
        <v>3.37</v>
      </c>
    </row>
    <row r="340" spans="1:2" s="155" customFormat="1" ht="18" customHeight="1" x14ac:dyDescent="0.2">
      <c r="A340" s="181" t="s">
        <v>103</v>
      </c>
      <c r="B340" s="190">
        <v>3.38</v>
      </c>
    </row>
    <row r="341" spans="1:2" s="155" customFormat="1" ht="18" customHeight="1" x14ac:dyDescent="0.2">
      <c r="A341" s="181" t="s">
        <v>103</v>
      </c>
      <c r="B341" s="190">
        <v>3.39</v>
      </c>
    </row>
    <row r="342" spans="1:2" s="155" customFormat="1" ht="18" customHeight="1" x14ac:dyDescent="0.2">
      <c r="A342" s="181" t="s">
        <v>103</v>
      </c>
      <c r="B342" s="190">
        <v>3.4</v>
      </c>
    </row>
    <row r="343" spans="1:2" s="155" customFormat="1" ht="18" customHeight="1" x14ac:dyDescent="0.2">
      <c r="A343" s="181" t="s">
        <v>103</v>
      </c>
      <c r="B343" s="190">
        <v>3.41</v>
      </c>
    </row>
    <row r="344" spans="1:2" s="155" customFormat="1" ht="18" customHeight="1" x14ac:dyDescent="0.2">
      <c r="A344" s="181" t="s">
        <v>103</v>
      </c>
      <c r="B344" s="190">
        <v>3.42</v>
      </c>
    </row>
    <row r="345" spans="1:2" s="155" customFormat="1" ht="18" customHeight="1" x14ac:dyDescent="0.2">
      <c r="A345" s="181" t="s">
        <v>103</v>
      </c>
      <c r="B345" s="190">
        <v>3.43</v>
      </c>
    </row>
    <row r="346" spans="1:2" s="155" customFormat="1" ht="18" customHeight="1" x14ac:dyDescent="0.2">
      <c r="A346" s="181" t="s">
        <v>103</v>
      </c>
      <c r="B346" s="190">
        <v>3.44</v>
      </c>
    </row>
    <row r="347" spans="1:2" s="155" customFormat="1" ht="18" customHeight="1" x14ac:dyDescent="0.2">
      <c r="A347" s="182" t="s">
        <v>102</v>
      </c>
      <c r="B347" s="190">
        <v>3.45</v>
      </c>
    </row>
    <row r="348" spans="1:2" s="155" customFormat="1" ht="18" customHeight="1" x14ac:dyDescent="0.2">
      <c r="A348" s="182" t="s">
        <v>102</v>
      </c>
      <c r="B348" s="190">
        <v>3.46</v>
      </c>
    </row>
    <row r="349" spans="1:2" s="155" customFormat="1" ht="18" customHeight="1" x14ac:dyDescent="0.2">
      <c r="A349" s="182" t="s">
        <v>102</v>
      </c>
      <c r="B349" s="190">
        <v>3.47</v>
      </c>
    </row>
    <row r="350" spans="1:2" s="155" customFormat="1" ht="18" customHeight="1" x14ac:dyDescent="0.2">
      <c r="A350" s="182" t="s">
        <v>102</v>
      </c>
      <c r="B350" s="190">
        <v>3.48</v>
      </c>
    </row>
    <row r="351" spans="1:2" s="155" customFormat="1" ht="18" customHeight="1" x14ac:dyDescent="0.2">
      <c r="A351" s="182" t="s">
        <v>102</v>
      </c>
      <c r="B351" s="190">
        <v>3.49</v>
      </c>
    </row>
    <row r="352" spans="1:2" s="155" customFormat="1" ht="18" customHeight="1" x14ac:dyDescent="0.2">
      <c r="A352" s="182" t="s">
        <v>102</v>
      </c>
      <c r="B352" s="190">
        <v>3.5</v>
      </c>
    </row>
    <row r="353" spans="1:2" s="155" customFormat="1" ht="18" customHeight="1" x14ac:dyDescent="0.2">
      <c r="A353" s="182" t="s">
        <v>102</v>
      </c>
      <c r="B353" s="190">
        <v>3.51</v>
      </c>
    </row>
    <row r="354" spans="1:2" s="155" customFormat="1" ht="18" customHeight="1" x14ac:dyDescent="0.2">
      <c r="A354" s="182" t="s">
        <v>102</v>
      </c>
      <c r="B354" s="190">
        <v>3.52</v>
      </c>
    </row>
    <row r="355" spans="1:2" s="155" customFormat="1" ht="18" customHeight="1" x14ac:dyDescent="0.2">
      <c r="A355" s="182" t="s">
        <v>102</v>
      </c>
      <c r="B355" s="190">
        <v>3.53</v>
      </c>
    </row>
    <row r="356" spans="1:2" s="155" customFormat="1" ht="18" customHeight="1" x14ac:dyDescent="0.2">
      <c r="A356" s="182" t="s">
        <v>102</v>
      </c>
      <c r="B356" s="190">
        <v>3.54</v>
      </c>
    </row>
    <row r="357" spans="1:2" s="155" customFormat="1" ht="18" customHeight="1" x14ac:dyDescent="0.2">
      <c r="A357" s="182" t="s">
        <v>102</v>
      </c>
      <c r="B357" s="190">
        <v>3.55</v>
      </c>
    </row>
    <row r="358" spans="1:2" s="155" customFormat="1" ht="18" customHeight="1" x14ac:dyDescent="0.2">
      <c r="A358" s="182" t="s">
        <v>102</v>
      </c>
      <c r="B358" s="190">
        <v>3.56</v>
      </c>
    </row>
    <row r="359" spans="1:2" s="155" customFormat="1" ht="18" customHeight="1" x14ac:dyDescent="0.2">
      <c r="A359" s="182" t="s">
        <v>102</v>
      </c>
      <c r="B359" s="190">
        <v>3.57</v>
      </c>
    </row>
    <row r="360" spans="1:2" s="155" customFormat="1" ht="18" customHeight="1" x14ac:dyDescent="0.2">
      <c r="A360" s="182" t="s">
        <v>102</v>
      </c>
      <c r="B360" s="190">
        <v>3.58</v>
      </c>
    </row>
    <row r="361" spans="1:2" s="155" customFormat="1" ht="18" customHeight="1" x14ac:dyDescent="0.2">
      <c r="A361" s="182" t="s">
        <v>102</v>
      </c>
      <c r="B361" s="190">
        <v>3.59</v>
      </c>
    </row>
    <row r="362" spans="1:2" s="155" customFormat="1" ht="18" customHeight="1" x14ac:dyDescent="0.2">
      <c r="A362" s="182" t="s">
        <v>102</v>
      </c>
      <c r="B362" s="190">
        <v>3.6</v>
      </c>
    </row>
    <row r="363" spans="1:2" s="155" customFormat="1" ht="18" customHeight="1" x14ac:dyDescent="0.2">
      <c r="A363" s="182" t="s">
        <v>102</v>
      </c>
      <c r="B363" s="190">
        <v>3.61</v>
      </c>
    </row>
    <row r="364" spans="1:2" s="155" customFormat="1" ht="18" customHeight="1" x14ac:dyDescent="0.2">
      <c r="A364" s="182" t="s">
        <v>102</v>
      </c>
      <c r="B364" s="190">
        <v>3.62</v>
      </c>
    </row>
    <row r="365" spans="1:2" s="155" customFormat="1" ht="18" customHeight="1" x14ac:dyDescent="0.2">
      <c r="A365" s="182" t="s">
        <v>102</v>
      </c>
      <c r="B365" s="190">
        <v>3.63</v>
      </c>
    </row>
    <row r="366" spans="1:2" s="155" customFormat="1" ht="18" customHeight="1" x14ac:dyDescent="0.2">
      <c r="A366" s="182" t="s">
        <v>102</v>
      </c>
      <c r="B366" s="190">
        <v>3.64</v>
      </c>
    </row>
    <row r="367" spans="1:2" s="155" customFormat="1" ht="18" customHeight="1" x14ac:dyDescent="0.2">
      <c r="A367" s="182" t="s">
        <v>102</v>
      </c>
      <c r="B367" s="190">
        <v>3.65</v>
      </c>
    </row>
    <row r="368" spans="1:2" s="155" customFormat="1" ht="18" customHeight="1" x14ac:dyDescent="0.2">
      <c r="A368" s="182" t="s">
        <v>102</v>
      </c>
      <c r="B368" s="190">
        <v>3.66</v>
      </c>
    </row>
    <row r="369" spans="1:2" s="155" customFormat="1" ht="18" customHeight="1" x14ac:dyDescent="0.2">
      <c r="A369" s="182" t="s">
        <v>102</v>
      </c>
      <c r="B369" s="190">
        <v>3.67</v>
      </c>
    </row>
    <row r="370" spans="1:2" s="155" customFormat="1" ht="18" customHeight="1" x14ac:dyDescent="0.2">
      <c r="A370" s="182" t="s">
        <v>102</v>
      </c>
      <c r="B370" s="190">
        <v>3.68</v>
      </c>
    </row>
    <row r="371" spans="1:2" s="155" customFormat="1" ht="18" customHeight="1" x14ac:dyDescent="0.2">
      <c r="A371" s="182" t="s">
        <v>102</v>
      </c>
      <c r="B371" s="190">
        <v>3.69</v>
      </c>
    </row>
    <row r="372" spans="1:2" s="155" customFormat="1" ht="18" customHeight="1" x14ac:dyDescent="0.2">
      <c r="A372" s="182" t="s">
        <v>102</v>
      </c>
      <c r="B372" s="190">
        <v>3.7</v>
      </c>
    </row>
    <row r="373" spans="1:2" s="155" customFormat="1" ht="18" customHeight="1" x14ac:dyDescent="0.2">
      <c r="A373" s="182" t="s">
        <v>102</v>
      </c>
      <c r="B373" s="190">
        <v>3.71</v>
      </c>
    </row>
    <row r="374" spans="1:2" s="155" customFormat="1" ht="18" customHeight="1" x14ac:dyDescent="0.2">
      <c r="A374" s="182" t="s">
        <v>102</v>
      </c>
      <c r="B374" s="190">
        <v>3.72</v>
      </c>
    </row>
    <row r="375" spans="1:2" s="155" customFormat="1" ht="18" customHeight="1" x14ac:dyDescent="0.2">
      <c r="A375" s="182" t="s">
        <v>102</v>
      </c>
      <c r="B375" s="190">
        <v>3.73</v>
      </c>
    </row>
    <row r="376" spans="1:2" s="155" customFormat="1" ht="18" customHeight="1" x14ac:dyDescent="0.2">
      <c r="A376" s="182" t="s">
        <v>102</v>
      </c>
      <c r="B376" s="190">
        <v>3.74</v>
      </c>
    </row>
    <row r="377" spans="1:2" s="155" customFormat="1" ht="18" customHeight="1" x14ac:dyDescent="0.2">
      <c r="A377" s="182" t="s">
        <v>102</v>
      </c>
      <c r="B377" s="190">
        <v>3.75</v>
      </c>
    </row>
    <row r="378" spans="1:2" s="155" customFormat="1" ht="18" customHeight="1" x14ac:dyDescent="0.2">
      <c r="A378" s="182" t="s">
        <v>102</v>
      </c>
      <c r="B378" s="190">
        <v>3.76</v>
      </c>
    </row>
    <row r="379" spans="1:2" s="155" customFormat="1" ht="18" customHeight="1" x14ac:dyDescent="0.2">
      <c r="A379" s="182" t="s">
        <v>102</v>
      </c>
      <c r="B379" s="190">
        <v>3.77</v>
      </c>
    </row>
    <row r="380" spans="1:2" s="155" customFormat="1" ht="18" customHeight="1" x14ac:dyDescent="0.2">
      <c r="A380" s="182" t="s">
        <v>102</v>
      </c>
      <c r="B380" s="190">
        <v>3.78</v>
      </c>
    </row>
    <row r="381" spans="1:2" s="155" customFormat="1" ht="18" customHeight="1" x14ac:dyDescent="0.2">
      <c r="A381" s="182" t="s">
        <v>102</v>
      </c>
      <c r="B381" s="190">
        <v>3.79</v>
      </c>
    </row>
    <row r="382" spans="1:2" s="155" customFormat="1" ht="18" customHeight="1" x14ac:dyDescent="0.2">
      <c r="A382" s="182" t="s">
        <v>102</v>
      </c>
      <c r="B382" s="190">
        <v>3.8</v>
      </c>
    </row>
    <row r="383" spans="1:2" s="155" customFormat="1" ht="18" customHeight="1" x14ac:dyDescent="0.2">
      <c r="A383" s="182" t="s">
        <v>102</v>
      </c>
      <c r="B383" s="190">
        <v>3.81</v>
      </c>
    </row>
    <row r="384" spans="1:2" s="155" customFormat="1" ht="18" customHeight="1" x14ac:dyDescent="0.2">
      <c r="A384" s="182" t="s">
        <v>102</v>
      </c>
      <c r="B384" s="190">
        <v>3.82</v>
      </c>
    </row>
    <row r="385" spans="1:2" s="155" customFormat="1" ht="18" customHeight="1" x14ac:dyDescent="0.2">
      <c r="A385" s="182" t="s">
        <v>102</v>
      </c>
      <c r="B385" s="190">
        <v>3.83</v>
      </c>
    </row>
    <row r="386" spans="1:2" s="155" customFormat="1" ht="18" customHeight="1" x14ac:dyDescent="0.2">
      <c r="A386" s="182" t="s">
        <v>102</v>
      </c>
      <c r="B386" s="190">
        <v>3.84</v>
      </c>
    </row>
    <row r="387" spans="1:2" s="155" customFormat="1" ht="18" customHeight="1" x14ac:dyDescent="0.2">
      <c r="A387" s="182" t="s">
        <v>102</v>
      </c>
      <c r="B387" s="190">
        <v>3.85</v>
      </c>
    </row>
    <row r="388" spans="1:2" s="155" customFormat="1" ht="18" customHeight="1" x14ac:dyDescent="0.2">
      <c r="A388" s="182" t="s">
        <v>102</v>
      </c>
      <c r="B388" s="190">
        <v>3.86</v>
      </c>
    </row>
    <row r="389" spans="1:2" s="155" customFormat="1" ht="18" customHeight="1" x14ac:dyDescent="0.2">
      <c r="A389" s="182" t="s">
        <v>102</v>
      </c>
      <c r="B389" s="190">
        <v>3.87</v>
      </c>
    </row>
    <row r="390" spans="1:2" s="155" customFormat="1" ht="18" customHeight="1" x14ac:dyDescent="0.2">
      <c r="A390" s="182" t="s">
        <v>102</v>
      </c>
      <c r="B390" s="190">
        <v>3.88</v>
      </c>
    </row>
    <row r="391" spans="1:2" s="155" customFormat="1" ht="18" customHeight="1" x14ac:dyDescent="0.2">
      <c r="A391" s="182" t="s">
        <v>102</v>
      </c>
      <c r="B391" s="190">
        <v>3.89</v>
      </c>
    </row>
    <row r="392" spans="1:2" s="155" customFormat="1" ht="18" customHeight="1" x14ac:dyDescent="0.2">
      <c r="A392" s="182" t="s">
        <v>102</v>
      </c>
      <c r="B392" s="190">
        <v>3.9</v>
      </c>
    </row>
    <row r="393" spans="1:2" s="155" customFormat="1" ht="18" customHeight="1" x14ac:dyDescent="0.2">
      <c r="A393" s="182" t="s">
        <v>102</v>
      </c>
      <c r="B393" s="190">
        <v>3.91</v>
      </c>
    </row>
    <row r="394" spans="1:2" s="155" customFormat="1" ht="18" customHeight="1" x14ac:dyDescent="0.2">
      <c r="A394" s="182" t="s">
        <v>102</v>
      </c>
      <c r="B394" s="190">
        <v>3.92</v>
      </c>
    </row>
    <row r="395" spans="1:2" s="155" customFormat="1" ht="18" customHeight="1" x14ac:dyDescent="0.2">
      <c r="A395" s="182" t="s">
        <v>102</v>
      </c>
      <c r="B395" s="190">
        <v>3.93</v>
      </c>
    </row>
    <row r="396" spans="1:2" s="155" customFormat="1" ht="18" customHeight="1" x14ac:dyDescent="0.2">
      <c r="A396" s="182" t="s">
        <v>102</v>
      </c>
      <c r="B396" s="190">
        <v>3.94</v>
      </c>
    </row>
    <row r="397" spans="1:2" s="155" customFormat="1" ht="18" customHeight="1" x14ac:dyDescent="0.2">
      <c r="A397" s="182" t="s">
        <v>102</v>
      </c>
      <c r="B397" s="190">
        <v>3.95</v>
      </c>
    </row>
    <row r="398" spans="1:2" s="155" customFormat="1" ht="18" customHeight="1" x14ac:dyDescent="0.2">
      <c r="A398" s="182" t="s">
        <v>102</v>
      </c>
      <c r="B398" s="190">
        <v>3.96</v>
      </c>
    </row>
    <row r="399" spans="1:2" s="155" customFormat="1" ht="18" customHeight="1" x14ac:dyDescent="0.2">
      <c r="A399" s="182" t="s">
        <v>102</v>
      </c>
      <c r="B399" s="190">
        <v>3.97</v>
      </c>
    </row>
    <row r="400" spans="1:2" s="155" customFormat="1" ht="18" customHeight="1" x14ac:dyDescent="0.2">
      <c r="A400" s="182" t="s">
        <v>102</v>
      </c>
      <c r="B400" s="190">
        <v>3.98</v>
      </c>
    </row>
    <row r="401" spans="1:2" s="155" customFormat="1" ht="18" customHeight="1" x14ac:dyDescent="0.2">
      <c r="A401" s="182" t="s">
        <v>102</v>
      </c>
      <c r="B401" s="190">
        <v>3.99</v>
      </c>
    </row>
    <row r="402" spans="1:2" s="155" customFormat="1" ht="18" customHeight="1" x14ac:dyDescent="0.2">
      <c r="A402" s="182" t="s">
        <v>102</v>
      </c>
      <c r="B402" s="190">
        <v>4</v>
      </c>
    </row>
    <row r="403" spans="1:2" x14ac:dyDescent="0.2"/>
  </sheetData>
  <sheetProtection password="E9F4" sheet="1" objects="1" scenarios="1"/>
  <mergeCells count="1">
    <mergeCell ref="D14:D18"/>
  </mergeCells>
  <conditionalFormatting sqref="A1:A1048576">
    <cfRule type="cellIs" dxfId="150" priority="7" operator="equal">
      <formula>"Distinguished"</formula>
    </cfRule>
    <cfRule type="cellIs" dxfId="149" priority="8" operator="equal">
      <formula>"Proficient"</formula>
    </cfRule>
    <cfRule type="cellIs" dxfId="148" priority="9" operator="equal">
      <formula>"Basic"</formula>
    </cfRule>
    <cfRule type="cellIs" dxfId="147" priority="10" operator="equal">
      <formula>"Unsatisfactory"</formula>
    </cfRule>
  </conditionalFormatting>
  <conditionalFormatting sqref="D7:D10">
    <cfRule type="containsText" dxfId="146" priority="1" operator="containsText" text="Ratings.">
      <formula>NOT(ISERROR(SEARCH("Ratings.",D7)))</formula>
    </cfRule>
    <cfRule type="containsText" dxfId="145" priority="2" operator="containsText" text="Professional Practice">
      <formula>NOT(ISERROR(SEARCH("Professional Practice",D7)))</formula>
    </cfRule>
    <cfRule type="containsText" dxfId="144" priority="3" operator="containsText" text="ratings for the">
      <formula>NOT(ISERROR(SEARCH("ratings for the",D7)))</formula>
    </cfRule>
    <cfRule type="containsText" dxfId="143" priority="4" operator="containsText" text="Enter the desired">
      <formula>NOT(ISERROR(SEARCH("Enter the desired",D7)))</formula>
    </cfRule>
  </conditionalFormatting>
  <conditionalFormatting sqref="D19">
    <cfRule type="containsText" dxfId="142" priority="6" operator="containsText" text="Select Yes or No">
      <formula>NOT(ISERROR(SEARCH("Select Yes or No",D19)))</formula>
    </cfRule>
  </conditionalFormatting>
  <dataValidations count="2">
    <dataValidation type="list" allowBlank="1" showInputMessage="1" showErrorMessage="1" sqref="A2:A402" xr:uid="{00000000-0002-0000-0600-000000000000}">
      <formula1>Prof_Practice_Ratings</formula1>
    </dataValidation>
    <dataValidation type="list" allowBlank="1" showInputMessage="1" showErrorMessage="1" sqref="D19" xr:uid="{00000000-0002-0000-0600-000001000000}">
      <formula1>Satisfied</formula1>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tabColor rgb="FFFF0000"/>
  </sheetPr>
  <dimension ref="A1:N21"/>
  <sheetViews>
    <sheetView workbookViewId="0">
      <pane ySplit="1" topLeftCell="A2" activePane="bottomLeft" state="frozen"/>
      <selection activeCell="A30" sqref="A30:C30"/>
      <selection pane="bottomLeft" activeCell="B2" sqref="B2:K2"/>
    </sheetView>
  </sheetViews>
  <sheetFormatPr defaultColWidth="0" defaultRowHeight="15.75" zeroHeight="1" x14ac:dyDescent="0.2"/>
  <cols>
    <col min="1" max="1" width="19.5" style="1" bestFit="1" customWidth="1"/>
    <col min="2" max="8" width="7.83203125" style="1" customWidth="1"/>
    <col min="9" max="9" width="10.5" style="1" customWidth="1"/>
    <col min="10" max="10" width="10" style="6" customWidth="1"/>
    <col min="11" max="11" width="10.5" style="6" bestFit="1" customWidth="1"/>
    <col min="12" max="12" width="3.83203125" style="1" customWidth="1"/>
    <col min="13" max="13" width="24.5" style="1" customWidth="1"/>
    <col min="14" max="14" width="1.83203125" style="1" customWidth="1"/>
    <col min="15" max="16384" width="9.5" style="1" hidden="1"/>
  </cols>
  <sheetData>
    <row r="1" spans="1:13" s="102" customFormat="1" ht="30" customHeight="1" x14ac:dyDescent="0.2">
      <c r="A1" s="250" t="s">
        <v>288</v>
      </c>
      <c r="B1" s="250"/>
      <c r="C1" s="250"/>
      <c r="D1" s="250"/>
      <c r="E1" s="250"/>
      <c r="F1" s="250"/>
      <c r="G1" s="250"/>
      <c r="H1" s="250"/>
      <c r="I1" s="250"/>
      <c r="J1" s="250"/>
      <c r="K1" s="250"/>
    </row>
    <row r="2" spans="1:13" s="102" customFormat="1" ht="30" customHeight="1" x14ac:dyDescent="0.2">
      <c r="A2" s="103" t="s">
        <v>271</v>
      </c>
      <c r="B2" s="260" t="s">
        <v>738</v>
      </c>
      <c r="C2" s="260"/>
      <c r="D2" s="260"/>
      <c r="E2" s="260"/>
      <c r="F2" s="260"/>
      <c r="G2" s="260"/>
      <c r="H2" s="260"/>
      <c r="I2" s="260"/>
      <c r="J2" s="260"/>
      <c r="K2" s="260"/>
    </row>
    <row r="3" spans="1:13" ht="10.15" customHeight="1" x14ac:dyDescent="0.2">
      <c r="A3" s="104"/>
      <c r="B3" s="133"/>
      <c r="C3" s="134"/>
      <c r="D3" s="134"/>
      <c r="E3" s="134"/>
      <c r="F3" s="134"/>
      <c r="G3" s="134"/>
      <c r="H3" s="134"/>
      <c r="I3" s="134"/>
      <c r="J3" s="134"/>
      <c r="K3" s="134"/>
    </row>
    <row r="4" spans="1:13" s="102" customFormat="1" ht="30" customHeight="1" x14ac:dyDescent="0.2">
      <c r="A4" s="132" t="s">
        <v>460</v>
      </c>
      <c r="B4" s="260" t="s">
        <v>716</v>
      </c>
      <c r="C4" s="260"/>
      <c r="D4" s="260"/>
      <c r="E4" s="260"/>
      <c r="F4" s="260"/>
      <c r="G4" s="260"/>
      <c r="H4" s="260"/>
      <c r="I4" s="260"/>
      <c r="J4" s="260"/>
      <c r="K4" s="260"/>
    </row>
    <row r="5" spans="1:13" ht="10.15" customHeight="1" x14ac:dyDescent="0.2">
      <c r="A5" s="104"/>
      <c r="B5" s="133"/>
      <c r="C5" s="134"/>
      <c r="D5" s="134"/>
      <c r="E5" s="134"/>
      <c r="F5" s="134"/>
      <c r="G5" s="134"/>
      <c r="H5" s="134"/>
      <c r="I5" s="134"/>
      <c r="J5" s="134"/>
      <c r="K5" s="134"/>
    </row>
    <row r="6" spans="1:13" s="102" customFormat="1" ht="30" customHeight="1" x14ac:dyDescent="0.2">
      <c r="A6" s="103" t="s">
        <v>269</v>
      </c>
      <c r="B6" s="260" t="s">
        <v>739</v>
      </c>
      <c r="C6" s="260"/>
      <c r="D6" s="260"/>
      <c r="E6" s="260"/>
      <c r="F6" s="260"/>
      <c r="G6" s="260"/>
      <c r="H6" s="260"/>
      <c r="I6" s="260"/>
      <c r="J6" s="260"/>
      <c r="K6" s="260"/>
    </row>
    <row r="7" spans="1:13" ht="10.15" customHeight="1" x14ac:dyDescent="0.2">
      <c r="A7" s="104"/>
      <c r="B7" s="133"/>
      <c r="C7" s="134"/>
      <c r="D7" s="134"/>
      <c r="E7" s="134"/>
      <c r="F7" s="134"/>
      <c r="G7" s="134"/>
      <c r="H7" s="134"/>
      <c r="I7" s="134"/>
      <c r="J7" s="134"/>
      <c r="K7" s="134"/>
    </row>
    <row r="8" spans="1:13" s="102" customFormat="1" ht="30" customHeight="1" x14ac:dyDescent="0.2">
      <c r="A8" s="103" t="s">
        <v>270</v>
      </c>
      <c r="B8" s="260" t="s">
        <v>740</v>
      </c>
      <c r="C8" s="260"/>
      <c r="D8" s="260"/>
      <c r="E8" s="260"/>
      <c r="F8" s="260"/>
      <c r="G8" s="260"/>
      <c r="H8" s="260"/>
      <c r="I8" s="260"/>
      <c r="J8" s="260"/>
      <c r="K8" s="260"/>
    </row>
    <row r="9" spans="1:13" ht="10.15" customHeight="1" x14ac:dyDescent="0.2">
      <c r="A9" s="104"/>
      <c r="B9" s="133"/>
      <c r="C9" s="134"/>
      <c r="D9" s="134"/>
      <c r="E9" s="134"/>
      <c r="F9" s="134"/>
      <c r="G9" s="134"/>
      <c r="H9" s="134"/>
      <c r="I9" s="134"/>
      <c r="J9" s="134"/>
      <c r="K9" s="134"/>
    </row>
    <row r="10" spans="1:13" s="102" customFormat="1" ht="30" customHeight="1" x14ac:dyDescent="0.2">
      <c r="A10" s="103" t="s">
        <v>268</v>
      </c>
      <c r="B10" s="260" t="s">
        <v>717</v>
      </c>
      <c r="C10" s="260"/>
      <c r="D10" s="260"/>
      <c r="E10" s="260"/>
      <c r="F10" s="260"/>
      <c r="G10" s="260"/>
      <c r="H10" s="260"/>
      <c r="I10" s="260"/>
      <c r="J10" s="260"/>
      <c r="K10" s="260"/>
    </row>
    <row r="11" spans="1:13" s="102" customFormat="1" ht="10.15" customHeight="1" x14ac:dyDescent="0.2">
      <c r="A11" s="104"/>
      <c r="B11" s="104"/>
      <c r="C11" s="104"/>
      <c r="D11" s="104"/>
      <c r="E11" s="104"/>
      <c r="F11" s="104"/>
      <c r="G11" s="104"/>
      <c r="H11" s="104"/>
      <c r="I11" s="104"/>
      <c r="J11" s="104"/>
      <c r="K11" s="104"/>
    </row>
    <row r="12" spans="1:13" s="102" customFormat="1" ht="30" customHeight="1" x14ac:dyDescent="0.2">
      <c r="A12" s="250" t="s">
        <v>282</v>
      </c>
      <c r="B12" s="250"/>
      <c r="C12" s="250"/>
      <c r="D12" s="250"/>
      <c r="E12" s="250"/>
      <c r="F12" s="250"/>
      <c r="G12" s="250"/>
      <c r="H12" s="250"/>
      <c r="I12" s="250"/>
      <c r="J12" s="250"/>
      <c r="K12" s="250"/>
    </row>
    <row r="13" spans="1:13" s="102" customFormat="1" ht="30" customHeight="1" x14ac:dyDescent="0.2">
      <c r="A13" s="257" t="s">
        <v>291</v>
      </c>
      <c r="B13" s="258"/>
      <c r="C13" s="258"/>
      <c r="D13" s="258"/>
      <c r="E13" s="258"/>
      <c r="F13" s="258"/>
      <c r="G13" s="258"/>
      <c r="H13" s="258"/>
      <c r="I13" s="259"/>
      <c r="J13" s="105" t="s">
        <v>286</v>
      </c>
      <c r="K13" s="105" t="s">
        <v>290</v>
      </c>
    </row>
    <row r="14" spans="1:13" s="102" customFormat="1" ht="30" customHeight="1" x14ac:dyDescent="0.2">
      <c r="A14" s="251" t="str">
        <f>'Prof Practice Eval Tool'!B7</f>
        <v>I. Living a Mission and Vision Focused on Results</v>
      </c>
      <c r="B14" s="252"/>
      <c r="C14" s="252"/>
      <c r="D14" s="252"/>
      <c r="E14" s="252"/>
      <c r="F14" s="252"/>
      <c r="G14" s="252"/>
      <c r="H14" s="253"/>
      <c r="I14" s="149">
        <v>0</v>
      </c>
      <c r="J14" s="106">
        <f>I14*4</f>
        <v>0</v>
      </c>
      <c r="K14" s="107">
        <f>1/6</f>
        <v>0.16666666666666666</v>
      </c>
      <c r="M14" s="249" t="str">
        <f>IF(I20=100%,"",IF(I20&lt;&gt;100%,"Total Percent Must Be 100%"))</f>
        <v>Total Percent Must Be 100%</v>
      </c>
    </row>
    <row r="15" spans="1:13" s="102" customFormat="1" ht="30" customHeight="1" x14ac:dyDescent="0.2">
      <c r="A15" s="251" t="str">
        <f>'Prof Practice Eval Tool'!B40</f>
        <v>II. Leading and Managing Systems Change</v>
      </c>
      <c r="B15" s="252"/>
      <c r="C15" s="252"/>
      <c r="D15" s="252"/>
      <c r="E15" s="252"/>
      <c r="F15" s="252"/>
      <c r="G15" s="252"/>
      <c r="H15" s="253"/>
      <c r="I15" s="149">
        <v>0</v>
      </c>
      <c r="J15" s="106">
        <f t="shared" ref="J15:J19" si="0">I15*4</f>
        <v>0</v>
      </c>
      <c r="K15" s="107">
        <f t="shared" ref="K15:K19" si="1">1/6</f>
        <v>0.16666666666666666</v>
      </c>
      <c r="M15" s="249"/>
    </row>
    <row r="16" spans="1:13" s="102" customFormat="1" ht="30" customHeight="1" x14ac:dyDescent="0.2">
      <c r="A16" s="251" t="str">
        <f>'Prof Practice Eval Tool'!B93</f>
        <v>III. Improving Teaching &amp; Learning</v>
      </c>
      <c r="B16" s="252"/>
      <c r="C16" s="252"/>
      <c r="D16" s="252"/>
      <c r="E16" s="252"/>
      <c r="F16" s="252"/>
      <c r="G16" s="252"/>
      <c r="H16" s="253"/>
      <c r="I16" s="149">
        <v>0</v>
      </c>
      <c r="J16" s="106">
        <f t="shared" si="0"/>
        <v>0</v>
      </c>
      <c r="K16" s="107">
        <f t="shared" si="1"/>
        <v>0.16666666666666666</v>
      </c>
      <c r="M16" s="249"/>
    </row>
    <row r="17" spans="1:13" s="102" customFormat="1" ht="30" customHeight="1" x14ac:dyDescent="0.2">
      <c r="A17" s="251" t="str">
        <f>'Prof Practice Eval Tool'!B184</f>
        <v>IV. Building &amp; Maintaining Collaborative Relationships</v>
      </c>
      <c r="B17" s="252"/>
      <c r="C17" s="252"/>
      <c r="D17" s="252"/>
      <c r="E17" s="252"/>
      <c r="F17" s="252"/>
      <c r="G17" s="252"/>
      <c r="H17" s="253"/>
      <c r="I17" s="149">
        <v>0</v>
      </c>
      <c r="J17" s="106">
        <f t="shared" si="0"/>
        <v>0</v>
      </c>
      <c r="K17" s="107">
        <f t="shared" si="1"/>
        <v>0.16666666666666666</v>
      </c>
      <c r="M17" s="249"/>
    </row>
    <row r="18" spans="1:13" s="102" customFormat="1" ht="30" customHeight="1" x14ac:dyDescent="0.2">
      <c r="A18" s="251" t="str">
        <f>'Prof Practice Eval Tool'!B225</f>
        <v>V. Leading with Integrity &amp; Professionalism</v>
      </c>
      <c r="B18" s="252"/>
      <c r="C18" s="252"/>
      <c r="D18" s="252"/>
      <c r="E18" s="252"/>
      <c r="F18" s="252"/>
      <c r="G18" s="252"/>
      <c r="H18" s="253"/>
      <c r="I18" s="149">
        <v>0</v>
      </c>
      <c r="J18" s="106">
        <f t="shared" si="0"/>
        <v>0</v>
      </c>
      <c r="K18" s="107">
        <f t="shared" si="1"/>
        <v>0.16666666666666666</v>
      </c>
      <c r="M18" s="249"/>
    </row>
    <row r="19" spans="1:13" s="102" customFormat="1" ht="30" customHeight="1" x14ac:dyDescent="0.2">
      <c r="A19" s="251" t="str">
        <f>'Prof Practice Eval Tool'!B264</f>
        <v>VI. Creating &amp; Sustaining a Culture of High Expectations</v>
      </c>
      <c r="B19" s="252"/>
      <c r="C19" s="252"/>
      <c r="D19" s="252"/>
      <c r="E19" s="252"/>
      <c r="F19" s="252"/>
      <c r="G19" s="252"/>
      <c r="H19" s="253"/>
      <c r="I19" s="149">
        <v>0</v>
      </c>
      <c r="J19" s="106">
        <f t="shared" si="0"/>
        <v>0</v>
      </c>
      <c r="K19" s="107">
        <f t="shared" si="1"/>
        <v>0.16666666666666666</v>
      </c>
      <c r="M19" s="249"/>
    </row>
    <row r="20" spans="1:13" s="102" customFormat="1" ht="30" customHeight="1" x14ac:dyDescent="0.2">
      <c r="A20" s="254" t="s">
        <v>418</v>
      </c>
      <c r="B20" s="255"/>
      <c r="C20" s="255"/>
      <c r="D20" s="255"/>
      <c r="E20" s="255"/>
      <c r="F20" s="255"/>
      <c r="G20" s="255"/>
      <c r="H20" s="256"/>
      <c r="I20" s="202">
        <f>SUM(I14:I19)</f>
        <v>0</v>
      </c>
      <c r="J20" s="109">
        <f>SUM(J14:J19)</f>
        <v>0</v>
      </c>
      <c r="K20" s="108">
        <f>SUM(K14:K19)</f>
        <v>0.99999999999999989</v>
      </c>
      <c r="M20" s="249"/>
    </row>
    <row r="21" spans="1:13" s="34" customFormat="1" ht="12" customHeight="1" x14ac:dyDescent="0.2"/>
  </sheetData>
  <sheetProtection password="E9F4" sheet="1" objects="1" scenarios="1"/>
  <mergeCells count="16">
    <mergeCell ref="M14:M20"/>
    <mergeCell ref="A1:K1"/>
    <mergeCell ref="A18:H18"/>
    <mergeCell ref="A19:H19"/>
    <mergeCell ref="A20:H20"/>
    <mergeCell ref="A13:I13"/>
    <mergeCell ref="A14:H14"/>
    <mergeCell ref="A15:H15"/>
    <mergeCell ref="A16:H16"/>
    <mergeCell ref="A17:H17"/>
    <mergeCell ref="B2:K2"/>
    <mergeCell ref="B4:K4"/>
    <mergeCell ref="B6:K6"/>
    <mergeCell ref="B8:K8"/>
    <mergeCell ref="B10:K10"/>
    <mergeCell ref="A12:K12"/>
  </mergeCells>
  <conditionalFormatting sqref="B2:K2 B4:K4 B6:K6 B8:K8 B10:K10">
    <cfRule type="containsText" dxfId="141" priority="10" operator="containsText" text="Here">
      <formula>NOT(ISERROR(SEARCH("Here",B2)))</formula>
    </cfRule>
    <cfRule type="containsBlanks" dxfId="140" priority="19">
      <formula>LEN(TRIM(B2))=0</formula>
    </cfRule>
  </conditionalFormatting>
  <conditionalFormatting sqref="I14:I19">
    <cfRule type="cellIs" dxfId="139" priority="1" operator="equal">
      <formula>0</formula>
    </cfRule>
    <cfRule type="containsBlanks" dxfId="138" priority="20">
      <formula>LEN(TRIM(I14))=0</formula>
    </cfRule>
  </conditionalFormatting>
  <conditionalFormatting sqref="I20">
    <cfRule type="cellIs" dxfId="137" priority="6" operator="notEqual">
      <formula>100%</formula>
    </cfRule>
  </conditionalFormatting>
  <conditionalFormatting sqref="M14:M20">
    <cfRule type="containsText" dxfId="136" priority="2" operator="containsText" text="Cell I20 Must Be 100%">
      <formula>NOT(ISERROR(SEARCH("Cell I20 Must Be 100%",M14)))</formula>
    </cfRule>
  </conditionalFormatting>
  <dataValidations count="1">
    <dataValidation type="list" allowBlank="1" showInputMessage="1" showErrorMessage="1" sqref="I14:I19" xr:uid="{00000000-0002-0000-0700-000000000000}">
      <formula1>Standards_Percent</formula1>
    </dataValidation>
  </dataValidations>
  <printOptions horizontalCentered="1"/>
  <pageMargins left="0.3" right="0.3" top="0.5" bottom="0.5" header="0" footer="0.25"/>
  <pageSetup orientation="portrait" horizontalDpi="1200" verticalDpi="1200" r:id="rId1"/>
  <headerFooter>
    <oddFooter>&amp;L&amp;8&amp;F - &amp;A&amp;R&amp;8&amp;D - Page &amp;P of &amp;N</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tabColor rgb="FFFF0000"/>
  </sheetPr>
  <dimension ref="A1:M31"/>
  <sheetViews>
    <sheetView showGridLines="0" showRowColHeaders="0" workbookViewId="0">
      <pane xSplit="3" ySplit="5" topLeftCell="D6" activePane="bottomRight" state="frozen"/>
      <selection activeCell="M14" sqref="M14:M20"/>
      <selection pane="topRight" activeCell="M14" sqref="M14:M20"/>
      <selection pane="bottomLeft" activeCell="M14" sqref="M14:M20"/>
      <selection pane="bottomRight" activeCell="B6" sqref="B6:B7"/>
    </sheetView>
  </sheetViews>
  <sheetFormatPr defaultColWidth="0" defaultRowHeight="15.75" zeroHeight="1" x14ac:dyDescent="0.2"/>
  <cols>
    <col min="1" max="1" width="50.5" style="51" customWidth="1"/>
    <col min="2" max="2" width="19.5" style="52" customWidth="1"/>
    <col min="3" max="3" width="73.83203125" style="51" customWidth="1"/>
    <col min="4" max="4" width="78.5" style="51" customWidth="1"/>
    <col min="5" max="12" width="9.5" style="51" customWidth="1"/>
    <col min="13" max="13" width="3.83203125" style="51" customWidth="1"/>
    <col min="14" max="16384" width="9.5" style="51" hidden="1"/>
  </cols>
  <sheetData>
    <row r="1" spans="1:6" ht="25.15" customHeight="1" x14ac:dyDescent="0.2">
      <c r="A1" s="53" t="s">
        <v>267</v>
      </c>
      <c r="B1" s="264" t="str">
        <f>'Evaluation Information'!B4:K4</f>
        <v>Enter Principal Name Here</v>
      </c>
      <c r="C1" s="264"/>
    </row>
    <row r="2" spans="1:6" ht="25.15" customHeight="1" x14ac:dyDescent="0.2">
      <c r="A2" s="53" t="s">
        <v>269</v>
      </c>
      <c r="B2" s="265" t="str">
        <f>'Evaluation Information'!B6:K6</f>
        <v>Enter Evaluator Name Here</v>
      </c>
      <c r="C2" s="265"/>
    </row>
    <row r="3" spans="1:6" ht="25.15" customHeight="1" x14ac:dyDescent="0.2">
      <c r="A3" s="53" t="s">
        <v>270</v>
      </c>
      <c r="B3" s="265" t="str">
        <f>'Evaluation Information'!B8:K8</f>
        <v>Enter School Year Here</v>
      </c>
      <c r="C3" s="265"/>
    </row>
    <row r="4" spans="1:6" x14ac:dyDescent="0.2"/>
    <row r="5" spans="1:6" x14ac:dyDescent="0.2">
      <c r="A5" s="65" t="s">
        <v>314</v>
      </c>
      <c r="B5" s="66" t="s">
        <v>313</v>
      </c>
      <c r="C5" s="65" t="s">
        <v>311</v>
      </c>
    </row>
    <row r="6" spans="1:6" x14ac:dyDescent="0.2">
      <c r="A6" s="266" t="s">
        <v>310</v>
      </c>
      <c r="B6" s="267"/>
      <c r="C6" s="266"/>
      <c r="D6" s="61" t="s">
        <v>320</v>
      </c>
      <c r="F6" s="62"/>
    </row>
    <row r="7" spans="1:6" ht="70.150000000000006" customHeight="1" x14ac:dyDescent="0.2">
      <c r="A7" s="266"/>
      <c r="B7" s="267"/>
      <c r="C7" s="266"/>
      <c r="D7" s="268" t="s">
        <v>677</v>
      </c>
    </row>
    <row r="8" spans="1:6" ht="66" customHeight="1" x14ac:dyDescent="0.2">
      <c r="A8" s="54" t="s">
        <v>475</v>
      </c>
      <c r="B8" s="148"/>
      <c r="C8" s="55"/>
      <c r="D8" s="268"/>
    </row>
    <row r="9" spans="1:6" ht="80.099999999999994" customHeight="1" x14ac:dyDescent="0.2">
      <c r="A9" s="64" t="s">
        <v>322</v>
      </c>
      <c r="B9" s="148"/>
      <c r="C9" s="55"/>
      <c r="D9" s="268"/>
    </row>
    <row r="10" spans="1:6" ht="70.150000000000006" customHeight="1" x14ac:dyDescent="0.2">
      <c r="A10" s="94" t="s">
        <v>679</v>
      </c>
      <c r="B10" s="96"/>
      <c r="C10" s="55"/>
      <c r="D10" s="153" t="s">
        <v>319</v>
      </c>
    </row>
    <row r="11" spans="1:6" ht="70.150000000000006" customHeight="1" x14ac:dyDescent="0.2">
      <c r="A11" s="95"/>
      <c r="B11" s="96"/>
      <c r="C11" s="55"/>
      <c r="D11" s="154"/>
    </row>
    <row r="12" spans="1:6" ht="70.150000000000006" customHeight="1" x14ac:dyDescent="0.2">
      <c r="A12" s="95"/>
      <c r="B12" s="96"/>
      <c r="C12" s="55"/>
      <c r="D12" s="154"/>
    </row>
    <row r="13" spans="1:6" ht="70.150000000000006" customHeight="1" x14ac:dyDescent="0.2">
      <c r="A13" s="95"/>
      <c r="B13" s="96"/>
      <c r="C13" s="55"/>
      <c r="D13" s="154"/>
    </row>
    <row r="14" spans="1:6" ht="70.150000000000006" customHeight="1" x14ac:dyDescent="0.2">
      <c r="A14" s="95"/>
      <c r="B14" s="96"/>
      <c r="C14" s="55"/>
      <c r="D14" s="154"/>
    </row>
    <row r="15" spans="1:6" ht="70.150000000000006" customHeight="1" x14ac:dyDescent="0.2">
      <c r="A15" s="59"/>
      <c r="B15" s="96"/>
      <c r="C15" s="55"/>
      <c r="D15" s="154"/>
    </row>
    <row r="16" spans="1:6" ht="70.150000000000006" customHeight="1" x14ac:dyDescent="0.2">
      <c r="A16" s="94" t="s">
        <v>678</v>
      </c>
      <c r="B16" s="96"/>
      <c r="C16" s="55"/>
      <c r="D16" s="261" t="s">
        <v>323</v>
      </c>
    </row>
    <row r="17" spans="1:4" ht="70.150000000000006" customHeight="1" x14ac:dyDescent="0.2">
      <c r="A17" s="95"/>
      <c r="B17" s="96"/>
      <c r="C17" s="55"/>
      <c r="D17" s="262"/>
    </row>
    <row r="18" spans="1:4" ht="70.150000000000006" customHeight="1" x14ac:dyDescent="0.2">
      <c r="A18" s="95"/>
      <c r="B18" s="96"/>
      <c r="C18" s="55"/>
      <c r="D18" s="262"/>
    </row>
    <row r="19" spans="1:4" ht="70.150000000000006" customHeight="1" x14ac:dyDescent="0.2">
      <c r="A19" s="95"/>
      <c r="B19" s="96"/>
      <c r="C19" s="55"/>
      <c r="D19" s="262"/>
    </row>
    <row r="20" spans="1:4" ht="70.150000000000006" customHeight="1" x14ac:dyDescent="0.2">
      <c r="A20" s="95"/>
      <c r="B20" s="96"/>
      <c r="C20" s="55"/>
      <c r="D20" s="263"/>
    </row>
    <row r="21" spans="1:4" ht="70.150000000000006" customHeight="1" x14ac:dyDescent="0.2">
      <c r="A21" s="59"/>
      <c r="B21" s="96"/>
      <c r="C21" s="55"/>
    </row>
    <row r="22" spans="1:4" ht="65.099999999999994" customHeight="1" x14ac:dyDescent="0.2">
      <c r="A22" s="59" t="s">
        <v>312</v>
      </c>
      <c r="B22" s="148"/>
      <c r="C22" s="55"/>
    </row>
    <row r="23" spans="1:4" ht="99.75" customHeight="1" x14ac:dyDescent="0.2">
      <c r="A23" s="55" t="s">
        <v>476</v>
      </c>
      <c r="B23" s="148"/>
      <c r="C23" s="55"/>
    </row>
    <row r="24" spans="1:4" ht="96" customHeight="1" x14ac:dyDescent="0.2">
      <c r="A24" s="55" t="s">
        <v>324</v>
      </c>
      <c r="B24" s="148"/>
      <c r="C24" s="55"/>
      <c r="D24" s="63" t="s">
        <v>318</v>
      </c>
    </row>
    <row r="25" spans="1:4" x14ac:dyDescent="0.2"/>
    <row r="26" spans="1:4" x14ac:dyDescent="0.2"/>
    <row r="27" spans="1:4" x14ac:dyDescent="0.2"/>
    <row r="28" spans="1:4" x14ac:dyDescent="0.2"/>
    <row r="29" spans="1:4" x14ac:dyDescent="0.2"/>
    <row r="30" spans="1:4" x14ac:dyDescent="0.2"/>
    <row r="31" spans="1:4" x14ac:dyDescent="0.2"/>
  </sheetData>
  <sheetProtection formatCells="0" formatColumns="0" formatRows="0" insertColumns="0" insertRows="0" insertHyperlinks="0" deleteColumns="0" deleteRows="0" sort="0" autoFilter="0"/>
  <mergeCells count="8">
    <mergeCell ref="D16:D20"/>
    <mergeCell ref="B1:C1"/>
    <mergeCell ref="B2:C2"/>
    <mergeCell ref="B3:C3"/>
    <mergeCell ref="A6:A7"/>
    <mergeCell ref="B6:B7"/>
    <mergeCell ref="C6:C7"/>
    <mergeCell ref="D7:D9"/>
  </mergeCells>
  <conditionalFormatting sqref="B1:C3">
    <cfRule type="containsText" dxfId="135" priority="1" operator="containsText" text="Here">
      <formula>NOT(ISERROR(SEARCH("Here",B1)))</formula>
    </cfRule>
  </conditionalFormatting>
  <printOptions horizontalCentered="1"/>
  <pageMargins left="0.3" right="0.3" top="0.5" bottom="0.5" header="0" footer="0.25"/>
  <pageSetup orientation="landscape" horizontalDpi="1200" verticalDpi="1200" r:id="rId1"/>
  <headerFooter>
    <oddFooter>&amp;L&amp;8&amp;F - &amp;A&amp;R&amp;8&amp;D - Page &amp;P of &amp;N</oddFooter>
  </headerFooter>
  <rowBreaks count="1" manualBreakCount="1">
    <brk id="9" max="16383" man="1"/>
  </rowBreaks>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25</vt:i4>
      </vt:variant>
      <vt:variant>
        <vt:lpstr>Named Ranges</vt:lpstr>
      </vt:variant>
      <vt:variant>
        <vt:i4>55</vt:i4>
      </vt:variant>
    </vt:vector>
  </HeadingPairs>
  <TitlesOfParts>
    <vt:vector size="80" baseType="lpstr">
      <vt:lpstr>Contact Information</vt:lpstr>
      <vt:lpstr>Directions</vt:lpstr>
      <vt:lpstr>Guidance Document</vt:lpstr>
      <vt:lpstr>Evaluation Overview</vt:lpstr>
      <vt:lpstr>ILPSSL</vt:lpstr>
      <vt:lpstr>Assessment Types</vt:lpstr>
      <vt:lpstr>Prof Practice Rating Scale</vt:lpstr>
      <vt:lpstr>Evaluation Information</vt:lpstr>
      <vt:lpstr>Evaluation Dates</vt:lpstr>
      <vt:lpstr>Tables</vt:lpstr>
      <vt:lpstr>Prof Practice Eval Tool</vt:lpstr>
      <vt:lpstr>Goals Matrix</vt:lpstr>
      <vt:lpstr>Strengths &amp; Areas for Growth</vt:lpstr>
      <vt:lpstr>Summative &amp; Signatures</vt:lpstr>
      <vt:lpstr>Formal Observation Matrix (1)</vt:lpstr>
      <vt:lpstr>Formal Observation Matrix (2)</vt:lpstr>
      <vt:lpstr>Formal Observation Matrix (3)</vt:lpstr>
      <vt:lpstr>Formal Observation Matrix (4)</vt:lpstr>
      <vt:lpstr>Formal Observation Matrix (5)</vt:lpstr>
      <vt:lpstr>Formal Observation Matrix (6)</vt:lpstr>
      <vt:lpstr>Informal Observation Matrix (1)</vt:lpstr>
      <vt:lpstr>Informal Observation Matrix (2)</vt:lpstr>
      <vt:lpstr>Informal Observation Matrix (3)</vt:lpstr>
      <vt:lpstr>Informal Observation Matrix (4)</vt:lpstr>
      <vt:lpstr>Future Goals Development Matrix</vt:lpstr>
      <vt:lpstr>Achievement_Goal_Rating</vt:lpstr>
      <vt:lpstr>Assessment_Type</vt:lpstr>
      <vt:lpstr>Assessments</vt:lpstr>
      <vt:lpstr>Elements</vt:lpstr>
      <vt:lpstr>Goal_Number</vt:lpstr>
      <vt:lpstr>Goal_Rating</vt:lpstr>
      <vt:lpstr>Local_Component</vt:lpstr>
      <vt:lpstr>Other_Factors_Weight</vt:lpstr>
      <vt:lpstr>'Evaluation Dates'!Print_Area</vt:lpstr>
      <vt:lpstr>'Evaluation Information'!Print_Area</vt:lpstr>
      <vt:lpstr>'Formal Observation Matrix (1)'!Print_Area</vt:lpstr>
      <vt:lpstr>'Formal Observation Matrix (2)'!Print_Area</vt:lpstr>
      <vt:lpstr>'Formal Observation Matrix (3)'!Print_Area</vt:lpstr>
      <vt:lpstr>'Formal Observation Matrix (4)'!Print_Area</vt:lpstr>
      <vt:lpstr>'Formal Observation Matrix (5)'!Print_Area</vt:lpstr>
      <vt:lpstr>'Formal Observation Matrix (6)'!Print_Area</vt:lpstr>
      <vt:lpstr>'Future Goals Development Matrix'!Print_Area</vt:lpstr>
      <vt:lpstr>'Goals Matrix'!Print_Area</vt:lpstr>
      <vt:lpstr>'Guidance Document'!Print_Area</vt:lpstr>
      <vt:lpstr>ILPSSL!Print_Area</vt:lpstr>
      <vt:lpstr>'Informal Observation Matrix (1)'!Print_Area</vt:lpstr>
      <vt:lpstr>'Informal Observation Matrix (2)'!Print_Area</vt:lpstr>
      <vt:lpstr>'Informal Observation Matrix (3)'!Print_Area</vt:lpstr>
      <vt:lpstr>'Informal Observation Matrix (4)'!Print_Area</vt:lpstr>
      <vt:lpstr>'Prof Practice Eval Tool'!Print_Area</vt:lpstr>
      <vt:lpstr>'Strengths &amp; Areas for Growth'!Print_Area</vt:lpstr>
      <vt:lpstr>'Summative &amp; Signatures'!Print_Area</vt:lpstr>
      <vt:lpstr>'Evaluation Dates'!Print_Titles</vt:lpstr>
      <vt:lpstr>'Formal Observation Matrix (1)'!Print_Titles</vt:lpstr>
      <vt:lpstr>'Formal Observation Matrix (2)'!Print_Titles</vt:lpstr>
      <vt:lpstr>'Formal Observation Matrix (3)'!Print_Titles</vt:lpstr>
      <vt:lpstr>'Formal Observation Matrix (4)'!Print_Titles</vt:lpstr>
      <vt:lpstr>'Formal Observation Matrix (5)'!Print_Titles</vt:lpstr>
      <vt:lpstr>'Formal Observation Matrix (6)'!Print_Titles</vt:lpstr>
      <vt:lpstr>'Guidance Document'!Print_Titles</vt:lpstr>
      <vt:lpstr>ILPSSL!Print_Titles</vt:lpstr>
      <vt:lpstr>'Informal Observation Matrix (1)'!Print_Titles</vt:lpstr>
      <vt:lpstr>'Informal Observation Matrix (2)'!Print_Titles</vt:lpstr>
      <vt:lpstr>'Informal Observation Matrix (3)'!Print_Titles</vt:lpstr>
      <vt:lpstr>'Informal Observation Matrix (4)'!Print_Titles</vt:lpstr>
      <vt:lpstr>'Prof Practice Eval Tool'!Print_Titles</vt:lpstr>
      <vt:lpstr>'Strengths &amp; Areas for Growth'!Print_Titles</vt:lpstr>
      <vt:lpstr>'Summative &amp; Signatures'!Print_Titles</vt:lpstr>
      <vt:lpstr>Prof_Practice_Ratings</vt:lpstr>
      <vt:lpstr>Prof_Practice_Ratings2</vt:lpstr>
      <vt:lpstr>Professional_Practice</vt:lpstr>
      <vt:lpstr>Rating_Scale</vt:lpstr>
      <vt:lpstr>S_I_E_Long</vt:lpstr>
      <vt:lpstr>S_I_E_Mid</vt:lpstr>
      <vt:lpstr>S_I_E_Short</vt:lpstr>
      <vt:lpstr>Satisfied</vt:lpstr>
      <vt:lpstr>Self_Evaluation</vt:lpstr>
      <vt:lpstr>Standards_Percent</vt:lpstr>
      <vt:lpstr>Weighted_Option</vt:lpstr>
      <vt:lpstr>Yes_No</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Superintendent</dc:creator>
  <cp:lastModifiedBy>Don White, Ph.D.</cp:lastModifiedBy>
  <cp:lastPrinted>2014-07-08T10:08:29Z</cp:lastPrinted>
  <dcterms:created xsi:type="dcterms:W3CDTF">2012-03-25T09:44:44Z</dcterms:created>
  <dcterms:modified xsi:type="dcterms:W3CDTF">2025-07-21T14:40:37Z</dcterms:modified>
</cp:coreProperties>
</file>